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EL REPARTO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'PORTADA'!$A$1:$P$45</definedName>
    <definedName name="_xlnm.Print_Area" localSheetId="1">'EL REPARTO'!$A$1:$K$50</definedName>
    <definedName name="_xlnm.Print_Area" localSheetId="2">'INSTRUCCIONES'!$A$1:$E$30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\ \€"/>
    <numFmt numFmtId="165" formatCode="0.0%"/>
    <numFmt numFmtId="166" formatCode="dd/mm/yyyy"/>
  </numFmts>
  <fonts count="30">
    <font>
      <name val="Calibri"/>
      <family val="2"/>
      <color theme="1"/>
      <sz val="11"/>
      <scheme val="minor"/>
    </font>
    <font>
      <name val="Calibri"/>
      <color rgb="001A1A1A"/>
      <sz val="11"/>
    </font>
    <font>
      <name val="Calibri"/>
      <color rgb="00FFFFFF"/>
      <sz val="11"/>
    </font>
    <font>
      <name val="Calibri"/>
      <b val="1"/>
      <color rgb="00FFFFFF"/>
      <sz val="32"/>
    </font>
    <font>
      <name val="Calibri"/>
      <color rgb="00C0C0C0"/>
      <sz val="12"/>
    </font>
    <font>
      <name val="Calibri"/>
      <b val="1"/>
      <color rgb="008FD3A6"/>
      <sz val="18"/>
    </font>
    <font>
      <name val="Calibri"/>
      <color rgb="00FFFFFF"/>
      <sz val="10"/>
    </font>
    <font>
      <name val="Calibri"/>
      <b val="1"/>
      <color rgb="00FFFFFF"/>
      <sz val="12"/>
    </font>
    <font>
      <name val="Calibri"/>
      <i val="1"/>
      <color rgb="00C0C0C0"/>
      <sz val="9"/>
    </font>
    <font>
      <name val="Calibri"/>
      <b val="1"/>
      <color rgb="00C0C0C0"/>
      <sz val="8"/>
    </font>
    <font>
      <name val="Calibri"/>
      <color rgb="008C8C8C"/>
      <sz val="8"/>
    </font>
    <font>
      <name val="Calibri"/>
      <color rgb="001A1A1A"/>
      <sz val="10"/>
    </font>
    <font>
      <name val="Calibri"/>
      <b val="1"/>
      <color rgb="00FFFFFF"/>
      <sz val="18"/>
    </font>
    <font>
      <name val="Calibri"/>
      <color rgb="00C0C0C0"/>
      <sz val="9"/>
    </font>
    <font>
      <name val="Calibri"/>
      <b val="1"/>
      <color rgb="001A5334"/>
      <sz val="11"/>
    </font>
    <font>
      <name val="Calibri"/>
      <i val="1"/>
      <color rgb="006B6B6B"/>
      <sz val="8"/>
    </font>
    <font>
      <name val="Calibri"/>
      <b val="1"/>
      <color rgb="001A5334"/>
      <sz val="8"/>
    </font>
    <font>
      <name val="Calibri"/>
      <i val="1"/>
      <color rgb="006B6B6B"/>
      <sz val="7"/>
    </font>
    <font>
      <name val="Calibri"/>
      <b val="1"/>
      <color rgb="001A1A1A"/>
      <sz val="16"/>
    </font>
    <font>
      <name val="Calibri"/>
      <i val="1"/>
      <color rgb="00C0C0C0"/>
      <sz val="7"/>
    </font>
    <font>
      <name val="Calibri"/>
      <b val="1"/>
      <color rgb="00FFFFFF"/>
      <sz val="20"/>
    </font>
    <font>
      <name val="Calibri"/>
      <color rgb="006B6B6B"/>
      <sz val="9"/>
    </font>
    <font>
      <name val="Calibri"/>
      <b val="1"/>
      <color rgb="00FFFFFF"/>
      <sz val="8"/>
    </font>
    <font>
      <name val="Calibri"/>
      <b val="1"/>
      <color rgb="001A5334"/>
      <sz val="10"/>
    </font>
    <font>
      <name val="Calibri"/>
      <b val="1"/>
      <color rgb="00FFFFFF"/>
      <sz val="10"/>
    </font>
    <font>
      <name val="Calibri"/>
      <b val="1"/>
      <color rgb="00FFFFFF"/>
      <sz val="13"/>
    </font>
    <font>
      <name val="Calibri"/>
      <b val="1"/>
      <color rgb="001A5334"/>
      <sz val="9"/>
    </font>
    <font>
      <name val="Calibri"/>
      <b val="1"/>
      <color rgb="001A1A1A"/>
      <sz val="12"/>
    </font>
    <font>
      <name val="Calibri"/>
      <color rgb="006B6B6B"/>
      <sz val="7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C2E1D"/>
        <bgColor rgb="000C2E1D"/>
      </patternFill>
    </fill>
    <fill>
      <patternFill patternType="solid">
        <fgColor rgb="001A5334"/>
        <bgColor rgb="001A5334"/>
      </patternFill>
    </fill>
    <fill>
      <patternFill patternType="solid">
        <fgColor rgb="00F3F8F5"/>
        <bgColor rgb="00F3F8F5"/>
      </patternFill>
    </fill>
    <fill>
      <patternFill patternType="solid">
        <fgColor rgb="00FFFFFF"/>
        <bgColor rgb="00FFFFFF"/>
      </patternFill>
    </fill>
    <fill>
      <patternFill patternType="solid">
        <fgColor rgb="00DCEAE1"/>
        <bgColor rgb="00DCEAE1"/>
      </patternFill>
    </fill>
    <fill>
      <patternFill patternType="solid">
        <fgColor rgb="00EAF2ED"/>
        <bgColor rgb="00EAF2ED"/>
      </patternFill>
    </fill>
  </fills>
  <borders count="19">
    <border>
      <left/>
      <right/>
      <top/>
      <bottom/>
      <diagonal/>
    </border>
    <border>
      <top style="medium">
        <color rgb="001A5334"/>
      </top>
    </border>
    <border>
      <left style="medium">
        <color rgb="008FD3A6"/>
      </left>
      <top style="medium">
        <color rgb="008FD3A6"/>
      </top>
      <bottom style="medium">
        <color rgb="008FD3A6"/>
      </bottom>
    </border>
    <border>
      <right style="medium">
        <color rgb="008FD3A6"/>
      </right>
      <top style="medium">
        <color rgb="008FD3A6"/>
      </top>
      <bottom style="medium">
        <color rgb="008FD3A6"/>
      </bottom>
    </border>
    <border>
      <bottom style="thin">
        <color rgb="001A5334"/>
      </bottom>
    </border>
    <border>
      <left style="medium">
        <color rgb="001A5334"/>
      </left>
      <right style="medium">
        <color rgb="001A5334"/>
      </right>
      <top style="medium">
        <color rgb="001A5334"/>
      </top>
    </border>
    <border>
      <left style="medium">
        <color rgb="001A5334"/>
      </left>
      <right style="medium">
        <color rgb="001A5334"/>
      </right>
    </border>
    <border>
      <left style="medium">
        <color rgb="001A5334"/>
      </left>
      <right style="medium">
        <color rgb="001A5334"/>
      </right>
      <bottom style="medium">
        <color rgb="001A5334"/>
      </bottom>
    </border>
    <border>
      <left/>
      <right style="thin">
        <color rgb="00DCEAE1"/>
      </right>
      <top/>
      <bottom style="thin">
        <color rgb="00DCEAE1"/>
      </bottom>
    </border>
    <border>
      <left style="thin">
        <color rgb="00DCEAE1"/>
      </left>
      <right style="thin">
        <color rgb="00DCEAE1"/>
      </right>
      <top/>
      <bottom style="thin">
        <color rgb="00DCEAE1"/>
      </bottom>
    </border>
    <border>
      <top/>
      <bottom style="thin">
        <color rgb="00DCEAE1"/>
      </bottom>
    </border>
    <border>
      <left style="thin">
        <color rgb="00DCEAE1"/>
      </left>
      <right/>
      <top/>
      <bottom style="thin">
        <color rgb="00DCEAE1"/>
      </bottom>
    </border>
    <border>
      <left/>
      <right style="thin">
        <color rgb="00DCEAE1"/>
      </right>
      <top style="thin">
        <color rgb="00DCEAE1"/>
      </top>
      <bottom style="thin">
        <color rgb="00DCEAE1"/>
      </bottom>
    </border>
    <border>
      <left style="thin">
        <color rgb="00DCEAE1"/>
      </left>
      <right style="thin">
        <color rgb="00DCEAE1"/>
      </right>
      <top style="thin">
        <color rgb="00DCEAE1"/>
      </top>
      <bottom style="thin">
        <color rgb="00DCEAE1"/>
      </bottom>
    </border>
    <border>
      <top style="thin">
        <color rgb="00DCEAE1"/>
      </top>
      <bottom style="thin">
        <color rgb="00DCEAE1"/>
      </bottom>
    </border>
    <border>
      <left style="thin">
        <color rgb="00DCEAE1"/>
      </left>
      <right/>
      <top style="thin">
        <color rgb="00DCEAE1"/>
      </top>
      <bottom style="thin">
        <color rgb="00DCEAE1"/>
      </bottom>
    </border>
    <border>
      <top style="thin">
        <color rgb="00DCEAE1"/>
      </top>
    </border>
    <border>
      <top style="thin">
        <color rgb="001A5334"/>
      </top>
    </border>
    <border>
      <left style="thick">
        <color rgb="001A5334"/>
      </left>
    </border>
  </borders>
  <cellStyleXfs count="1">
    <xf numFmtId="0" fontId="0" fillId="0" borderId="0"/>
  </cellStyleXfs>
  <cellXfs count="77">
    <xf numFmtId="0" fontId="0" fillId="0" borderId="0" pivotButton="0" quotePrefix="0" xfId="0"/>
    <xf numFmtId="0" fontId="2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2" borderId="0" applyAlignment="1" pivotButton="0" quotePrefix="0" xfId="0">
      <alignment vertical="center"/>
    </xf>
    <xf numFmtId="0" fontId="5" fillId="2" borderId="1" applyAlignment="1" pivotButton="0" quotePrefix="0" xfId="0">
      <alignment horizontal="left"/>
    </xf>
    <xf numFmtId="0" fontId="2" fillId="2" borderId="1" applyAlignment="1" pivotButton="0" quotePrefix="0" xfId="0">
      <alignment vertical="center"/>
    </xf>
    <xf numFmtId="0" fontId="6" fillId="2" borderId="0" applyAlignment="1" pivotButton="0" quotePrefix="0" xfId="0">
      <alignment vertical="top"/>
    </xf>
    <xf numFmtId="0" fontId="7" fillId="3" borderId="2" applyAlignment="1" pivotButton="0" quotePrefix="0" xfId="0">
      <alignment horizontal="center" vertical="center"/>
    </xf>
    <xf numFmtId="0" fontId="0" fillId="0" borderId="3" pivotButton="0" quotePrefix="0" xfId="0"/>
    <xf numFmtId="0" fontId="8" fillId="2" borderId="0" applyAlignment="1" pivotButton="0" quotePrefix="0" xfId="0">
      <alignment vertical="center" indent="1"/>
    </xf>
    <xf numFmtId="0" fontId="9" fillId="2" borderId="4" applyAlignment="1" pivotButton="0" quotePrefix="0" xfId="0">
      <alignment vertical="center"/>
    </xf>
    <xf numFmtId="0" fontId="2" fillId="2" borderId="4" applyAlignment="1" pivotButton="0" quotePrefix="0" xfId="0">
      <alignment vertical="center"/>
    </xf>
    <xf numFmtId="0" fontId="6" fillId="2" borderId="0" applyAlignment="1" pivotButton="0" quotePrefix="0" xfId="0">
      <alignment horizontal="left" vertical="center" indent="2"/>
    </xf>
    <xf numFmtId="0" fontId="10" fillId="2" borderId="0" applyAlignment="1" pivotButton="0" quotePrefix="0" xfId="0">
      <alignment vertical="center"/>
    </xf>
    <xf numFmtId="0" fontId="11" fillId="2" borderId="0" applyAlignment="1" pivotButton="0" quotePrefix="0" xfId="0">
      <alignment vertical="center"/>
    </xf>
    <xf numFmtId="0" fontId="12" fillId="2" borderId="0" applyAlignment="1" pivotButton="0" quotePrefix="0" xfId="0">
      <alignment horizontal="right" vertical="center"/>
    </xf>
    <xf numFmtId="0" fontId="13" fillId="2" borderId="0" applyAlignment="1" pivotButton="0" quotePrefix="0" xfId="0">
      <alignment horizontal="right" vertical="top"/>
    </xf>
    <xf numFmtId="0" fontId="11" fillId="3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horizontal="right" vertical="center"/>
    </xf>
    <xf numFmtId="0" fontId="16" fillId="5" borderId="5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164" fontId="18" fillId="4" borderId="6" applyAlignment="1" applyProtection="1" pivotButton="0" quotePrefix="0" xfId="0">
      <alignment horizontal="center" vertical="center"/>
      <protection locked="0" hidden="0"/>
    </xf>
    <xf numFmtId="0" fontId="18" fillId="4" borderId="6" applyAlignment="1" applyProtection="1" pivotButton="0" quotePrefix="0" xfId="0">
      <alignment horizontal="center" vertical="center"/>
      <protection locked="0" hidden="0"/>
    </xf>
    <xf numFmtId="164" fontId="20" fillId="2" borderId="0" applyAlignment="1" pivotButton="0" quotePrefix="0" xfId="0">
      <alignment horizontal="center"/>
    </xf>
    <xf numFmtId="0" fontId="17" fillId="5" borderId="7" applyAlignment="1" pivotButton="0" quotePrefix="0" xfId="0">
      <alignment horizontal="center" vertical="top"/>
    </xf>
    <xf numFmtId="0" fontId="19" fillId="2" borderId="0" applyAlignment="1" pivotButton="0" quotePrefix="0" xfId="0">
      <alignment horizontal="center" vertical="top"/>
    </xf>
    <xf numFmtId="0" fontId="16" fillId="0" borderId="0" applyAlignment="1" pivotButton="0" quotePrefix="0" xfId="0">
      <alignment vertical="center" wrapText="1"/>
    </xf>
    <xf numFmtId="0" fontId="21" fillId="0" borderId="0" applyAlignment="1" pivotButton="0" quotePrefix="0" xfId="0">
      <alignment vertical="center" wrapText="1"/>
    </xf>
    <xf numFmtId="0" fontId="22" fillId="3" borderId="0" applyAlignment="1" pivotButton="0" quotePrefix="0" xfId="0">
      <alignment horizontal="left" vertical="center" wrapText="1" indent="1"/>
    </xf>
    <xf numFmtId="0" fontId="22" fillId="3" borderId="0" applyAlignment="1" pivotButton="0" quotePrefix="0" xfId="0">
      <alignment horizontal="center" vertical="center" wrapText="1"/>
    </xf>
    <xf numFmtId="0" fontId="22" fillId="2" borderId="0" applyAlignment="1" pivotButton="0" quotePrefix="0" xfId="0">
      <alignment horizontal="center" vertical="center" wrapText="1"/>
    </xf>
    <xf numFmtId="0" fontId="17" fillId="6" borderId="0" applyAlignment="1" pivotButton="0" quotePrefix="0" xfId="0">
      <alignment horizontal="left" vertical="center" indent="1"/>
    </xf>
    <xf numFmtId="0" fontId="17" fillId="6" borderId="0" applyAlignment="1" pivotButton="0" quotePrefix="0" xfId="0">
      <alignment horizontal="center" vertical="center"/>
    </xf>
    <xf numFmtId="0" fontId="11" fillId="5" borderId="8" applyAlignment="1" applyProtection="1" pivotButton="0" quotePrefix="0" xfId="0">
      <alignment horizontal="left" vertical="center" indent="1"/>
      <protection locked="0" hidden="0"/>
    </xf>
    <xf numFmtId="0" fontId="11" fillId="5" borderId="9" applyAlignment="1" applyProtection="1" pivotButton="0" quotePrefix="0" xfId="0">
      <alignment horizontal="left" vertical="center" indent="1"/>
      <protection locked="0" hidden="0"/>
    </xf>
    <xf numFmtId="0" fontId="11" fillId="5" borderId="9" applyAlignment="1" applyProtection="1" pivotButton="0" quotePrefix="0" xfId="0">
      <alignment horizontal="center" vertical="center"/>
      <protection locked="0" hidden="0"/>
    </xf>
    <xf numFmtId="165" fontId="23" fillId="7" borderId="10" applyAlignment="1" pivotButton="0" quotePrefix="0" xfId="0">
      <alignment horizontal="right" vertical="center" indent="1"/>
    </xf>
    <xf numFmtId="164" fontId="23" fillId="7" borderId="10" applyAlignment="1" pivotButton="0" quotePrefix="0" xfId="0">
      <alignment horizontal="right" vertical="center" indent="1"/>
    </xf>
    <xf numFmtId="0" fontId="11" fillId="5" borderId="11" applyAlignment="1" applyProtection="1" pivotButton="0" quotePrefix="0" xfId="0">
      <alignment horizontal="left" vertical="center" indent="1"/>
      <protection locked="0" hidden="0"/>
    </xf>
    <xf numFmtId="0" fontId="11" fillId="4" borderId="12" applyAlignment="1" applyProtection="1" pivotButton="0" quotePrefix="0" xfId="0">
      <alignment horizontal="left" vertical="center" indent="1"/>
      <protection locked="0" hidden="0"/>
    </xf>
    <xf numFmtId="0" fontId="11" fillId="4" borderId="13" applyAlignment="1" applyProtection="1" pivotButton="0" quotePrefix="0" xfId="0">
      <alignment horizontal="left" vertical="center" indent="1"/>
      <protection locked="0" hidden="0"/>
    </xf>
    <xf numFmtId="0" fontId="11" fillId="4" borderId="13" applyAlignment="1" applyProtection="1" pivotButton="0" quotePrefix="0" xfId="0">
      <alignment horizontal="center" vertical="center"/>
      <protection locked="0" hidden="0"/>
    </xf>
    <xf numFmtId="165" fontId="23" fillId="7" borderId="14" applyAlignment="1" pivotButton="0" quotePrefix="0" xfId="0">
      <alignment horizontal="right" vertical="center" indent="1"/>
    </xf>
    <xf numFmtId="164" fontId="23" fillId="7" borderId="14" applyAlignment="1" pivotButton="0" quotePrefix="0" xfId="0">
      <alignment horizontal="right" vertical="center" indent="1"/>
    </xf>
    <xf numFmtId="0" fontId="11" fillId="4" borderId="15" applyAlignment="1" applyProtection="1" pivotButton="0" quotePrefix="0" xfId="0">
      <alignment horizontal="left" vertical="center" indent="1"/>
      <protection locked="0" hidden="0"/>
    </xf>
    <xf numFmtId="0" fontId="11" fillId="5" borderId="12" applyAlignment="1" applyProtection="1" pivotButton="0" quotePrefix="0" xfId="0">
      <alignment horizontal="left" vertical="center" indent="1"/>
      <protection locked="0" hidden="0"/>
    </xf>
    <xf numFmtId="0" fontId="11" fillId="5" borderId="13" applyAlignment="1" applyProtection="1" pivotButton="0" quotePrefix="0" xfId="0">
      <alignment horizontal="left" vertical="center" indent="1"/>
      <protection locked="0" hidden="0"/>
    </xf>
    <xf numFmtId="0" fontId="11" fillId="5" borderId="13" applyAlignment="1" applyProtection="1" pivotButton="0" quotePrefix="0" xfId="0">
      <alignment horizontal="center" vertical="center"/>
      <protection locked="0" hidden="0"/>
    </xf>
    <xf numFmtId="0" fontId="11" fillId="5" borderId="15" applyAlignment="1" applyProtection="1" pivotButton="0" quotePrefix="0" xfId="0">
      <alignment horizontal="left" vertical="center" indent="1"/>
      <protection locked="0" hidden="0"/>
    </xf>
    <xf numFmtId="0" fontId="24" fillId="3" borderId="0" applyAlignment="1" pivotButton="0" quotePrefix="0" xfId="0">
      <alignment vertical="center" indent="1"/>
    </xf>
    <xf numFmtId="0" fontId="6" fillId="3" borderId="0" applyAlignment="1" pivotButton="0" quotePrefix="0" xfId="0">
      <alignment vertical="center"/>
    </xf>
    <xf numFmtId="164" fontId="25" fillId="2" borderId="0" applyAlignment="1" pivotButton="0" quotePrefix="0" xfId="0">
      <alignment horizontal="right" vertical="center" shrinkToFit="1" indent="1"/>
    </xf>
    <xf numFmtId="0" fontId="26" fillId="0" borderId="0" applyAlignment="1" pivotButton="0" quotePrefix="0" xfId="0">
      <alignment vertical="center" indent="1"/>
    </xf>
    <xf numFmtId="166" fontId="27" fillId="4" borderId="6" applyAlignment="1" applyProtection="1" pivotButton="0" quotePrefix="0" xfId="0">
      <alignment horizontal="center" vertical="center" shrinkToFit="1"/>
      <protection locked="0" hidden="0"/>
    </xf>
    <xf numFmtId="0" fontId="27" fillId="4" borderId="6" applyAlignment="1" applyProtection="1" pivotButton="0" quotePrefix="0" xfId="0">
      <alignment horizontal="center" vertical="center" shrinkToFit="1"/>
      <protection locked="0" hidden="0"/>
    </xf>
    <xf numFmtId="0" fontId="15" fillId="0" borderId="0" applyAlignment="1" pivotButton="0" quotePrefix="0" xfId="0">
      <alignment vertical="center" wrapText="1"/>
    </xf>
    <xf numFmtId="0" fontId="28" fillId="0" borderId="16" applyAlignment="1" pivotButton="0" quotePrefix="0" xfId="0">
      <alignment vertical="center"/>
    </xf>
    <xf numFmtId="0" fontId="11" fillId="0" borderId="16" applyAlignment="1" pivotButton="0" quotePrefix="0" xfId="0">
      <alignment vertical="center"/>
    </xf>
    <xf numFmtId="0" fontId="28" fillId="0" borderId="16" applyAlignment="1" pivotButton="0" quotePrefix="0" xfId="0">
      <alignment horizontal="right" vertical="center"/>
    </xf>
    <xf numFmtId="0" fontId="11" fillId="0" borderId="0" pivotButton="0" quotePrefix="0" xfId="0"/>
    <xf numFmtId="0" fontId="7" fillId="3" borderId="4" applyAlignment="1" pivotButton="0" quotePrefix="0" xfId="0">
      <alignment horizontal="center" vertical="center"/>
    </xf>
    <xf numFmtId="0" fontId="14" fillId="0" borderId="4" applyAlignment="1" pivotButton="0" quotePrefix="0" xfId="0">
      <alignment vertical="center" indent="1"/>
    </xf>
    <xf numFmtId="0" fontId="0" fillId="0" borderId="4" pivotButton="0" quotePrefix="0" xfId="0"/>
    <xf numFmtId="0" fontId="1" fillId="0" borderId="17" applyAlignment="1" pivotButton="0" quotePrefix="0" xfId="0">
      <alignment vertical="center" wrapText="1" indent="1"/>
    </xf>
    <xf numFmtId="0" fontId="0" fillId="0" borderId="17" pivotButton="0" quotePrefix="0" xfId="0"/>
    <xf numFmtId="0" fontId="1" fillId="7" borderId="18" applyAlignment="1" pivotButton="0" quotePrefix="0" xfId="0">
      <alignment vertical="center" wrapText="1" indent="1"/>
    </xf>
    <xf numFmtId="0" fontId="14" fillId="0" borderId="0" applyAlignment="1" pivotButton="0" quotePrefix="0" xfId="0">
      <alignment vertical="center" indent="1"/>
    </xf>
    <xf numFmtId="0" fontId="16" fillId="4" borderId="0" applyAlignment="1" pivotButton="0" quotePrefix="0" xfId="0">
      <alignment vertical="center" indent="1"/>
    </xf>
    <xf numFmtId="0" fontId="11" fillId="4" borderId="0" applyAlignment="1" pivotButton="0" quotePrefix="0" xfId="0">
      <alignment vertical="center" wrapText="1"/>
    </xf>
    <xf numFmtId="0" fontId="16" fillId="5" borderId="0" applyAlignment="1" pivotButton="0" quotePrefix="0" xfId="0">
      <alignment vertical="center" indent="1"/>
    </xf>
    <xf numFmtId="0" fontId="11" fillId="5" borderId="0" applyAlignment="1" pivotButton="0" quotePrefix="0" xfId="0">
      <alignment vertical="center" wrapText="1"/>
    </xf>
    <xf numFmtId="0" fontId="29" fillId="2" borderId="0" applyAlignment="1" pivotButton="0" quotePrefix="0" xfId="0">
      <alignment horizontal="center" vertical="center"/>
    </xf>
    <xf numFmtId="0" fontId="28" fillId="0" borderId="16" pivotButton="0" quotePrefix="0" xfId="0"/>
    <xf numFmtId="0" fontId="0" fillId="0" borderId="1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/Relationships>
</file>

<file path=xl/drawings/_rels/drawing2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180975</rowOff>
    </from>
    <ext cx="4219575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24</row>
      <rowOff>57150</rowOff>
    </from>
    <ext cx="171450" cy="1714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25</row>
      <rowOff>57150</rowOff>
    </from>
    <ext cx="171450" cy="1714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26</row>
      <rowOff>57150</rowOff>
    </from>
    <ext cx="171450" cy="1714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27</row>
      <rowOff>57150</rowOff>
    </from>
    <ext cx="171450" cy="1714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28</row>
      <rowOff>57150</rowOff>
    </from>
    <ext cx="171450" cy="1714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29</row>
      <rowOff>57150</rowOff>
    </from>
    <ext cx="171450" cy="1714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28575</colOff>
      <row>30</row>
      <rowOff>57150</rowOff>
    </from>
    <ext cx="171450" cy="1714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819400" cy="1266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47625</colOff>
      <row>0</row>
      <rowOff>47625</rowOff>
    </from>
    <ext cx="1743075" cy="781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1A5334"/>
    <outlinePr summaryBelow="1" summaryRight="1"/>
    <pageSetUpPr fitToPage="1"/>
  </sheetPr>
  <dimension ref="A1:P45"/>
  <sheetViews>
    <sheetView showGridLines="0" workbookViewId="0">
      <selection activeCell="A1" sqref="A1"/>
    </sheetView>
  </sheetViews>
  <sheetFormatPr baseColWidth="8" defaultRowHeight="15"/>
  <cols>
    <col width="12.66" customWidth="1" min="1" max="1"/>
    <col width="13.33" customWidth="1" min="2" max="2"/>
    <col width="13.33" customWidth="1" min="3" max="3"/>
    <col width="13.33" customWidth="1" min="4" max="4"/>
    <col width="13.33" customWidth="1" min="5" max="5"/>
    <col width="13.33" customWidth="1" min="6" max="6"/>
    <col width="13.33" customWidth="1" min="7" max="7"/>
    <col width="13.33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1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 ht="15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 ht="15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</row>
    <row r="5" ht="15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</row>
    <row r="6" ht="15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</row>
    <row r="7" ht="1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</row>
    <row r="8" ht="15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</row>
    <row r="9" ht="1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</row>
    <row r="10" ht="15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</row>
    <row r="11" ht="15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</row>
    <row r="12" ht="15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</row>
    <row r="13" ht="4" customHeight="1">
      <c r="A13" s="1" t="n"/>
      <c r="B13" s="2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</row>
    <row r="14" ht="14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</row>
    <row r="15" ht="42" customHeight="1">
      <c r="A15" s="1" t="n"/>
      <c r="B15" s="3" t="inlineStr">
        <is>
          <t>REPARTIDOR DE PROPINAS</t>
        </is>
      </c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</row>
    <row r="16" ht="20" customHeight="1">
      <c r="A16" s="1" t="n"/>
      <c r="B16" s="4" t="inlineStr">
        <is>
          <t>El bote, repartido por horas y como lo acordéis en tu casa, al céntimo y por escrito.</t>
        </is>
      </c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 ht="26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</row>
    <row r="18" ht="26" customHeight="1">
      <c r="A18" s="1" t="n"/>
      <c r="B18" s="5" t="n">
        <v>1</v>
      </c>
      <c r="C18" s="6" t="n"/>
      <c r="D18" s="5" t="n">
        <v>2</v>
      </c>
      <c r="E18" s="6" t="n"/>
      <c r="F18" s="5" t="n">
        <v>3</v>
      </c>
      <c r="G18" s="6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</row>
    <row r="19" ht="18" customHeight="1">
      <c r="A19" s="1" t="n"/>
      <c r="B19" s="7" t="inlineStr">
        <is>
          <t>Pon el bote</t>
        </is>
      </c>
      <c r="C19" s="1" t="n"/>
      <c r="D19" s="7" t="inlineStr">
        <is>
          <t>Apunta las horas de cada uno</t>
        </is>
      </c>
      <c r="E19" s="1" t="n"/>
      <c r="F19" s="7" t="inlineStr">
        <is>
          <t>Imprímelo y que firme cada uno</t>
        </is>
      </c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</row>
    <row r="20" ht="30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</row>
    <row r="21" ht="36" customHeight="1">
      <c r="A21" s="1" t="n"/>
      <c r="B21" s="8" t="inlineStr">
        <is>
          <t>EMPEZAR  →</t>
        </is>
      </c>
      <c r="C21" s="9" t="n"/>
      <c r="D21" s="10" t="inlineStr">
        <is>
          <t>o abre la pestaña EL REPARTO, abajo</t>
        </is>
      </c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</row>
    <row r="22" ht="44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</row>
    <row r="23" ht="16" customHeight="1">
      <c r="A23" s="1" t="n"/>
      <c r="B23" s="11" t="inlineStr">
        <is>
          <t>DÓNDE ENCONTRARNOS</t>
        </is>
      </c>
      <c r="C23" s="12" t="n"/>
      <c r="D23" s="12" t="n"/>
      <c r="E23" s="12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</row>
    <row r="24" ht="8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</row>
    <row r="25" ht="22" customHeight="1">
      <c r="A25" s="1" t="n"/>
      <c r="B25" s="13">
        <f>HYPERLINK("mailto:hola@senorescandallo.com","hola@senorescandallo.com")</f>
        <v/>
      </c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</row>
    <row r="26" ht="22" customHeight="1">
      <c r="A26" s="1" t="n"/>
      <c r="B26" s="13">
        <f>HYPERLINK("https://senorescandallo.com/","senorescandallo.com")</f>
        <v/>
      </c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</row>
    <row r="27" ht="22" customHeight="1">
      <c r="A27" s="1" t="n"/>
      <c r="B27" s="13">
        <f>HYPERLINK("https://instagram.com/senorescandallo","Instagram · @senorescandallo")</f>
        <v/>
      </c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</row>
    <row r="28" ht="22" customHeight="1">
      <c r="A28" s="1" t="n"/>
      <c r="B28" s="13">
        <f>HYPERLINK("https://www.tiktok.com/@senorescandallo","TikTok · @senorescandallo")</f>
        <v/>
      </c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</row>
    <row r="29" ht="22" customHeight="1">
      <c r="A29" s="1" t="n"/>
      <c r="B29" s="13">
        <f>HYPERLINK("https://www.youtube.com/@Se%C3%B1orEscandallo","YouTube · @SeñorEscandallo")</f>
        <v/>
      </c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</row>
    <row r="30" ht="22" customHeight="1">
      <c r="A30" s="1" t="n"/>
      <c r="B30" s="13">
        <f>HYPERLINK("https://www.linkedin.com/company/senorescandallo","LinkedIn · Señor Escandallo")</f>
        <v/>
      </c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</row>
    <row r="31" ht="22" customHeight="1">
      <c r="A31" s="1" t="n"/>
      <c r="B31" s="13">
        <f>HYPERLINK("https://senorescandallo.beehiiv.com/subscribe","Newsletter de los sábados")</f>
        <v/>
      </c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</row>
    <row r="32" ht="30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</row>
    <row r="33" ht="16" customHeight="1">
      <c r="A33" s="1" t="n"/>
      <c r="B33" s="14" t="inlineStr">
        <is>
          <t>Señor Escandallo  ·  Control real para cocinas reales</t>
        </is>
      </c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</row>
    <row r="35" ht="1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</row>
    <row r="36" ht="15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</row>
    <row r="37" ht="1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</row>
    <row r="38" ht="1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</row>
    <row r="39" ht="1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</row>
    <row r="40" ht="1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</row>
    <row r="41" ht="15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">
    <mergeCell ref="B21:C21"/>
  </mergeCells>
  <hyperlinks>
    <hyperlink ref="B21" location="'EL REPARTO'!B9"/>
  </hyperlinks>
  <printOptions horizontalCentered="1"/>
  <pageMargins left="0.75" right="0.75" top="1" bottom="1" header="0.5" footer="0.5"/>
  <pageSetup orientation="landscape" paperSize="9" scale="75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A5334"/>
    <outlinePr summaryBelow="1" summaryRight="1"/>
    <pageSetUpPr fitToPage="1"/>
  </sheetPr>
  <dimension ref="A1:Q54"/>
  <sheetViews>
    <sheetView showGridLines="0" workbookViewId="0">
      <pane ySplit="16" topLeftCell="A17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16" customWidth="1" min="3" max="3"/>
    <col width="11" customWidth="1" min="4" max="4"/>
    <col width="10" customWidth="1" min="5" max="5"/>
    <col width="10" customWidth="1" min="6" max="6"/>
    <col width="11" customWidth="1" min="7" max="7"/>
    <col width="17" customWidth="1" min="8" max="8"/>
    <col width="11" customWidth="1" min="9" max="9"/>
    <col width="16" customWidth="1" min="10" max="10"/>
    <col width="2" customWidth="1" min="11" max="11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 ht="10" customHeight="1">
      <c r="A1" s="15" t="n"/>
      <c r="B1" s="15" t="n"/>
      <c r="C1" s="15" t="n"/>
      <c r="D1" s="15" t="n"/>
      <c r="E1" s="15" t="n"/>
      <c r="F1" s="15" t="n"/>
      <c r="G1" s="15" t="n"/>
      <c r="H1" s="15" t="n"/>
      <c r="I1" s="15" t="n"/>
      <c r="J1" s="15" t="n"/>
      <c r="K1" s="15" t="n"/>
    </row>
    <row r="2" ht="42" customHeight="1">
      <c r="A2" s="15" t="n"/>
      <c r="B2" s="15" t="n"/>
      <c r="C2" s="15" t="n"/>
      <c r="D2" s="15" t="n"/>
      <c r="E2" s="15" t="n"/>
      <c r="F2" s="15" t="n"/>
      <c r="G2" s="15" t="n"/>
      <c r="H2" s="15" t="n"/>
      <c r="I2" s="15" t="n"/>
      <c r="J2" s="16" t="inlineStr">
        <is>
          <t>REPARTIDOR DE PROPINAS</t>
        </is>
      </c>
      <c r="K2" s="15" t="n"/>
    </row>
    <row r="3" ht="34" customHeight="1">
      <c r="A3" s="15" t="n"/>
      <c r="B3" s="15" t="n"/>
      <c r="C3" s="15" t="n"/>
      <c r="D3" s="15" t="n"/>
      <c r="E3" s="15" t="n"/>
      <c r="F3" s="15" t="n"/>
      <c r="G3" s="15" t="n"/>
      <c r="H3" s="15" t="n"/>
      <c r="I3" s="15" t="n"/>
      <c r="J3" s="17" t="inlineStr">
        <is>
          <t>El bote, repartido por horas y como lo acordéis en tu casa, al céntimo y por escrito.</t>
        </is>
      </c>
      <c r="K3" s="15" t="n"/>
    </row>
    <row r="4" ht="14" customHeight="1">
      <c r="A4" s="15" t="n"/>
      <c r="B4" s="15" t="n"/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</row>
    <row r="5" ht="4" customHeight="1">
      <c r="A5" s="18" t="n"/>
      <c r="B5" s="18" t="n"/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</row>
    <row r="6" ht="10" customHeight="1">
      <c r="A6" s="19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</row>
    <row r="7" ht="20" customHeight="1">
      <c r="A7" s="19" t="n"/>
      <c r="B7" s="20" t="inlineStr">
        <is>
          <t>EL BOTE</t>
        </is>
      </c>
      <c r="C7" s="19" t="n"/>
      <c r="D7" s="19" t="n"/>
      <c r="E7" s="19" t="n"/>
      <c r="F7" s="19" t="n"/>
      <c r="G7" s="19" t="n"/>
      <c r="H7" s="19" t="n"/>
      <c r="I7" s="19" t="n"/>
      <c r="J7" s="21" t="inlineStr">
        <is>
          <t>Lo blanco se escribe; lo verde se calcula solo</t>
        </is>
      </c>
      <c r="K7" s="19" t="n"/>
    </row>
    <row r="8" ht="20" customHeight="1">
      <c r="A8" s="19" t="n"/>
      <c r="B8" s="22" t="inlineStr">
        <is>
          <t>EN EFECTIVO</t>
        </is>
      </c>
      <c r="D8" s="22" t="inlineStr">
        <is>
          <t>CON TARJETA</t>
        </is>
      </c>
      <c r="F8" s="22" t="inlineStr">
        <is>
          <t>¿ENTRA COCINA?</t>
        </is>
      </c>
      <c r="H8" s="23" t="inlineStr">
        <is>
          <t>EL BOTE</t>
        </is>
      </c>
      <c r="K8" s="19" t="n"/>
    </row>
    <row r="9" ht="38" customHeight="1">
      <c r="A9" s="19" t="n"/>
      <c r="B9" s="24" t="n"/>
      <c r="D9" s="24" t="n"/>
      <c r="F9" s="25" t="inlineStr">
        <is>
          <t>Sí</t>
        </is>
      </c>
      <c r="H9" s="26">
        <f>IF(AND(NOT(ISNUMBER(B9)),NOT(ISNUMBER(D9))),"",N(B9)+N(D9))</f>
        <v/>
      </c>
      <c r="K9" s="19" t="n"/>
      <c r="M9">
        <f>ROUND((N(B9)+N(D9))*100,0)</f>
        <v/>
      </c>
    </row>
    <row r="10" ht="18" customHeight="1">
      <c r="A10" s="19" t="n"/>
      <c r="B10" s="27" t="inlineStr">
        <is>
          <t>Lo que hay en la caja de propinas</t>
        </is>
      </c>
      <c r="D10" s="27" t="inlineStr">
        <is>
          <t>Lo que dejaron al pagar con tarjeta</t>
        </is>
      </c>
      <c r="F10" s="27" t="inlineStr">
        <is>
          <t>Recomendado: Sí</t>
        </is>
      </c>
      <c r="H10" s="28" t="inlineStr">
        <is>
          <t>Lo que se reparte</t>
        </is>
      </c>
      <c r="K10" s="19" t="n"/>
    </row>
    <row r="11" ht="24" customHeight="1">
      <c r="A11" s="19" t="n"/>
      <c r="B11" s="19" t="n"/>
      <c r="C11" s="19" t="n"/>
      <c r="D11" s="19" t="n"/>
      <c r="E11" s="19" t="n"/>
      <c r="F11" s="29" t="inlineStr">
        <is>
          <t>▲  Lo justo es que sí: el plato por el que dejan la propina también sale de cocina. Si en tu casa lo habéis acordado de otra manera, pon «No».</t>
        </is>
      </c>
      <c r="K11" s="19" t="n"/>
    </row>
    <row r="12" ht="14" customHeight="1">
      <c r="A12" s="19" t="n"/>
      <c r="B12" s="19" t="n"/>
      <c r="C12" s="19" t="n"/>
      <c r="D12" s="19" t="n"/>
      <c r="E12" s="19" t="n"/>
      <c r="F12" s="19" t="n"/>
      <c r="G12" s="19" t="n"/>
      <c r="H12" s="19" t="n"/>
      <c r="I12" s="19" t="n"/>
      <c r="J12" s="19" t="n"/>
      <c r="K12" s="19" t="n"/>
    </row>
    <row r="13">
      <c r="A13" s="19" t="n"/>
      <c r="B13" s="20" t="inlineStr">
        <is>
          <t>QUIÉN ENTRA EN EL REPARTO</t>
        </is>
      </c>
      <c r="C13" s="19" t="n"/>
      <c r="D13" s="19" t="n"/>
      <c r="E13" s="19" t="n"/>
      <c r="F13" s="19" t="n"/>
      <c r="G13" s="19" t="n"/>
      <c r="H13" s="19" t="n"/>
      <c r="I13" s="19" t="n"/>
      <c r="J13" s="19" t="n"/>
      <c r="K13" s="19" t="n"/>
    </row>
    <row r="14" ht="30" customHeight="1">
      <c r="A14" s="19" t="n"/>
      <c r="B14" s="30" t="inlineStr">
        <is>
          <t>Una fila por persona, con las horas que ha trabajado en el periodo. Cada hora cuenta igual. Si en tu casa un puesto cuenta más, súbele los puntos: el jefe de sala o el de cocina, por ejemplo, 1,5.</t>
        </is>
      </c>
      <c r="K14" s="19" t="n"/>
    </row>
    <row r="15" ht="32" customHeight="1">
      <c r="A15" s="19" t="n"/>
      <c r="B15" s="31" t="inlineStr">
        <is>
          <t>NOMBRE</t>
        </is>
      </c>
      <c r="C15" s="32" t="inlineStr">
        <is>
          <t>PUESTO</t>
        </is>
      </c>
      <c r="D15" s="32" t="inlineStr">
        <is>
          <t>ZONA</t>
        </is>
      </c>
      <c r="E15" s="32" t="inlineStr">
        <is>
          <t>HORAS</t>
        </is>
      </c>
      <c r="F15" s="32" t="inlineStr">
        <is>
          <t>PUNTOS
(1 SI NO PONES)</t>
        </is>
      </c>
      <c r="G15" s="33" t="inlineStr">
        <is>
          <t>PARTE
DEL BOTE</t>
        </is>
      </c>
      <c r="H15" s="33" t="inlineStr">
        <is>
          <t>LE TOCA</t>
        </is>
      </c>
      <c r="I15" s="33" t="inlineStr">
        <is>
          <t>€ LA HORA</t>
        </is>
      </c>
      <c r="J15" s="32" t="inlineStr">
        <is>
          <t>FIRMA</t>
        </is>
      </c>
      <c r="K15" s="19" t="n"/>
    </row>
    <row r="16" ht="16" customHeight="1">
      <c r="A16" s="19" t="n"/>
      <c r="B16" s="34" t="inlineStr">
        <is>
          <t>Ej.: Lucía</t>
        </is>
      </c>
      <c r="C16" s="35" t="inlineStr">
        <is>
          <t>camarera</t>
        </is>
      </c>
      <c r="D16" s="35" t="inlineStr">
        <is>
          <t>Sala</t>
        </is>
      </c>
      <c r="E16" s="35" t="inlineStr">
        <is>
          <t>32,5</t>
        </is>
      </c>
      <c r="F16" s="35" t="inlineStr">
        <is>
          <t>1</t>
        </is>
      </c>
      <c r="G16" s="35" t="inlineStr">
        <is>
          <t>18,6 %</t>
        </is>
      </c>
      <c r="H16" s="35" t="inlineStr">
        <is>
          <t>lo que le toca</t>
        </is>
      </c>
      <c r="I16" s="35" t="inlineStr">
        <is>
          <t>€ por hora</t>
        </is>
      </c>
      <c r="J16" s="35" t="inlineStr">
        <is>
          <t>al cobrarlo</t>
        </is>
      </c>
      <c r="K16" s="19" t="n"/>
    </row>
    <row r="17" ht="22" customHeight="1">
      <c r="A17" s="19" t="n"/>
      <c r="B17" s="36" t="n"/>
      <c r="C17" s="37" t="n"/>
      <c r="D17" s="38" t="n"/>
      <c r="E17" s="38" t="n"/>
      <c r="F17" s="38" t="n"/>
      <c r="G17" s="39">
        <f>IF(OR($M$37=0,M17=0),"",M17/$M$37)</f>
        <v/>
      </c>
      <c r="H17" s="40">
        <f>IF(AND(E17&lt;&gt;"",NOT(ISNUMBER(E17))),"Revisa las horas",IF(AND(F17&lt;&gt;"",NOT(ISNUMBER(F17))),"Revisa los puntos",IF(M17&gt;0,(O17+Q17)/100,IF(AND(ISNUMBER(E17),E17&gt;0,D17="Cocina",F9="No"),"No entra",IF(AND(ISNUMBER(E17),E17&gt;0),0,"")))))</f>
        <v/>
      </c>
      <c r="I17" s="40">
        <f>IF(AND(ISNUMBER(H17),ISNUMBER(E17),E17&gt;0),H17/E17,"")</f>
        <v/>
      </c>
      <c r="J17" s="41" t="n"/>
      <c r="K17" s="19" t="n"/>
      <c r="M17">
        <f>IF(OR(NOT(ISNUMBER(E17)),E17&lt;=0),0,IF(AND(D17="Cocina",F9="No"),0,E17*IF(ISNUMBER(F17),MAX(0,F17),IF(F17="",1,0))))</f>
        <v/>
      </c>
      <c r="N17">
        <f>IF(OR($M$37=0,M17=0),0,$M$9*M17/$M$37)</f>
        <v/>
      </c>
      <c r="O17">
        <f>INT(ROUND(N17,6))</f>
        <v/>
      </c>
      <c r="P17">
        <f>IF(M17=0,-1,ROUND(N17-O17,9)+(37-ROW())*1E-12)</f>
        <v/>
      </c>
      <c r="Q17">
        <f>IF(M17=0,0,IF(SUMPRODUCT((P$17:P$36&gt;P17)*1)&lt;$M$38,1,0))</f>
        <v/>
      </c>
    </row>
    <row r="18" ht="22" customHeight="1">
      <c r="A18" s="19" t="n"/>
      <c r="B18" s="42" t="n"/>
      <c r="C18" s="43" t="n"/>
      <c r="D18" s="44" t="n"/>
      <c r="E18" s="44" t="n"/>
      <c r="F18" s="44" t="n"/>
      <c r="G18" s="45">
        <f>IF(OR($M$37=0,M18=0),"",M18/$M$37)</f>
        <v/>
      </c>
      <c r="H18" s="46">
        <f>IF(AND(E18&lt;&gt;"",NOT(ISNUMBER(E18))),"Revisa las horas",IF(AND(F18&lt;&gt;"",NOT(ISNUMBER(F18))),"Revisa los puntos",IF(M18&gt;0,(O18+Q18)/100,IF(AND(ISNUMBER(E18),E18&gt;0,D18="Cocina",F9="No"),"No entra",IF(AND(ISNUMBER(E18),E18&gt;0),0,"")))))</f>
        <v/>
      </c>
      <c r="I18" s="46">
        <f>IF(AND(ISNUMBER(H18),ISNUMBER(E18),E18&gt;0),H18/E18,"")</f>
        <v/>
      </c>
      <c r="J18" s="47" t="n"/>
      <c r="K18" s="19" t="n"/>
      <c r="M18">
        <f>IF(OR(NOT(ISNUMBER(E18)),E18&lt;=0),0,IF(AND(D18="Cocina",F9="No"),0,E18*IF(ISNUMBER(F18),MAX(0,F18),IF(F18="",1,0))))</f>
        <v/>
      </c>
      <c r="N18">
        <f>IF(OR($M$37=0,M18=0),0,$M$9*M18/$M$37)</f>
        <v/>
      </c>
      <c r="O18">
        <f>INT(ROUND(N18,6))</f>
        <v/>
      </c>
      <c r="P18">
        <f>IF(M18=0,-1,ROUND(N18-O18,9)+(37-ROW())*1E-12)</f>
        <v/>
      </c>
      <c r="Q18">
        <f>IF(M18=0,0,IF(SUMPRODUCT((P$17:P$36&gt;P18)*1)&lt;$M$38,1,0))</f>
        <v/>
      </c>
    </row>
    <row r="19" ht="22" customHeight="1">
      <c r="A19" s="19" t="n"/>
      <c r="B19" s="48" t="n"/>
      <c r="C19" s="49" t="n"/>
      <c r="D19" s="50" t="n"/>
      <c r="E19" s="50" t="n"/>
      <c r="F19" s="50" t="n"/>
      <c r="G19" s="45">
        <f>IF(OR($M$37=0,M19=0),"",M19/$M$37)</f>
        <v/>
      </c>
      <c r="H19" s="46">
        <f>IF(AND(E19&lt;&gt;"",NOT(ISNUMBER(E19))),"Revisa las horas",IF(AND(F19&lt;&gt;"",NOT(ISNUMBER(F19))),"Revisa los puntos",IF(M19&gt;0,(O19+Q19)/100,IF(AND(ISNUMBER(E19),E19&gt;0,D19="Cocina",F9="No"),"No entra",IF(AND(ISNUMBER(E19),E19&gt;0),0,"")))))</f>
        <v/>
      </c>
      <c r="I19" s="46">
        <f>IF(AND(ISNUMBER(H19),ISNUMBER(E19),E19&gt;0),H19/E19,"")</f>
        <v/>
      </c>
      <c r="J19" s="51" t="n"/>
      <c r="K19" s="19" t="n"/>
      <c r="M19">
        <f>IF(OR(NOT(ISNUMBER(E19)),E19&lt;=0),0,IF(AND(D19="Cocina",F9="No"),0,E19*IF(ISNUMBER(F19),MAX(0,F19),IF(F19="",1,0))))</f>
        <v/>
      </c>
      <c r="N19">
        <f>IF(OR($M$37=0,M19=0),0,$M$9*M19/$M$37)</f>
        <v/>
      </c>
      <c r="O19">
        <f>INT(ROUND(N19,6))</f>
        <v/>
      </c>
      <c r="P19">
        <f>IF(M19=0,-1,ROUND(N19-O19,9)+(37-ROW())*1E-12)</f>
        <v/>
      </c>
      <c r="Q19">
        <f>IF(M19=0,0,IF(SUMPRODUCT((P$17:P$36&gt;P19)*1)&lt;$M$38,1,0))</f>
        <v/>
      </c>
    </row>
    <row r="20" ht="22" customHeight="1">
      <c r="A20" s="19" t="n"/>
      <c r="B20" s="42" t="n"/>
      <c r="C20" s="43" t="n"/>
      <c r="D20" s="44" t="n"/>
      <c r="E20" s="44" t="n"/>
      <c r="F20" s="44" t="n"/>
      <c r="G20" s="45">
        <f>IF(OR($M$37=0,M20=0),"",M20/$M$37)</f>
        <v/>
      </c>
      <c r="H20" s="46">
        <f>IF(AND(E20&lt;&gt;"",NOT(ISNUMBER(E20))),"Revisa las horas",IF(AND(F20&lt;&gt;"",NOT(ISNUMBER(F20))),"Revisa los puntos",IF(M20&gt;0,(O20+Q20)/100,IF(AND(ISNUMBER(E20),E20&gt;0,D20="Cocina",F9="No"),"No entra",IF(AND(ISNUMBER(E20),E20&gt;0),0,"")))))</f>
        <v/>
      </c>
      <c r="I20" s="46">
        <f>IF(AND(ISNUMBER(H20),ISNUMBER(E20),E20&gt;0),H20/E20,"")</f>
        <v/>
      </c>
      <c r="J20" s="47" t="n"/>
      <c r="K20" s="19" t="n"/>
      <c r="M20">
        <f>IF(OR(NOT(ISNUMBER(E20)),E20&lt;=0),0,IF(AND(D20="Cocina",F9="No"),0,E20*IF(ISNUMBER(F20),MAX(0,F20),IF(F20="",1,0))))</f>
        <v/>
      </c>
      <c r="N20">
        <f>IF(OR($M$37=0,M20=0),0,$M$9*M20/$M$37)</f>
        <v/>
      </c>
      <c r="O20">
        <f>INT(ROUND(N20,6))</f>
        <v/>
      </c>
      <c r="P20">
        <f>IF(M20=0,-1,ROUND(N20-O20,9)+(37-ROW())*1E-12)</f>
        <v/>
      </c>
      <c r="Q20">
        <f>IF(M20=0,0,IF(SUMPRODUCT((P$17:P$36&gt;P20)*1)&lt;$M$38,1,0))</f>
        <v/>
      </c>
    </row>
    <row r="21" ht="22" customHeight="1">
      <c r="A21" s="19" t="n"/>
      <c r="B21" s="48" t="n"/>
      <c r="C21" s="49" t="n"/>
      <c r="D21" s="50" t="n"/>
      <c r="E21" s="50" t="n"/>
      <c r="F21" s="50" t="n"/>
      <c r="G21" s="45">
        <f>IF(OR($M$37=0,M21=0),"",M21/$M$37)</f>
        <v/>
      </c>
      <c r="H21" s="46">
        <f>IF(AND(E21&lt;&gt;"",NOT(ISNUMBER(E21))),"Revisa las horas",IF(AND(F21&lt;&gt;"",NOT(ISNUMBER(F21))),"Revisa los puntos",IF(M21&gt;0,(O21+Q21)/100,IF(AND(ISNUMBER(E21),E21&gt;0,D21="Cocina",F9="No"),"No entra",IF(AND(ISNUMBER(E21),E21&gt;0),0,"")))))</f>
        <v/>
      </c>
      <c r="I21" s="46">
        <f>IF(AND(ISNUMBER(H21),ISNUMBER(E21),E21&gt;0),H21/E21,"")</f>
        <v/>
      </c>
      <c r="J21" s="51" t="n"/>
      <c r="K21" s="19" t="n"/>
      <c r="M21">
        <f>IF(OR(NOT(ISNUMBER(E21)),E21&lt;=0),0,IF(AND(D21="Cocina",F9="No"),0,E21*IF(ISNUMBER(F21),MAX(0,F21),IF(F21="",1,0))))</f>
        <v/>
      </c>
      <c r="N21">
        <f>IF(OR($M$37=0,M21=0),0,$M$9*M21/$M$37)</f>
        <v/>
      </c>
      <c r="O21">
        <f>INT(ROUND(N21,6))</f>
        <v/>
      </c>
      <c r="P21">
        <f>IF(M21=0,-1,ROUND(N21-O21,9)+(37-ROW())*1E-12)</f>
        <v/>
      </c>
      <c r="Q21">
        <f>IF(M21=0,0,IF(SUMPRODUCT((P$17:P$36&gt;P21)*1)&lt;$M$38,1,0))</f>
        <v/>
      </c>
    </row>
    <row r="22" ht="22" customHeight="1">
      <c r="A22" s="19" t="n"/>
      <c r="B22" s="42" t="n"/>
      <c r="C22" s="43" t="n"/>
      <c r="D22" s="44" t="n"/>
      <c r="E22" s="44" t="n"/>
      <c r="F22" s="44" t="n"/>
      <c r="G22" s="45">
        <f>IF(OR($M$37=0,M22=0),"",M22/$M$37)</f>
        <v/>
      </c>
      <c r="H22" s="46">
        <f>IF(AND(E22&lt;&gt;"",NOT(ISNUMBER(E22))),"Revisa las horas",IF(AND(F22&lt;&gt;"",NOT(ISNUMBER(F22))),"Revisa los puntos",IF(M22&gt;0,(O22+Q22)/100,IF(AND(ISNUMBER(E22),E22&gt;0,D22="Cocina",F9="No"),"No entra",IF(AND(ISNUMBER(E22),E22&gt;0),0,"")))))</f>
        <v/>
      </c>
      <c r="I22" s="46">
        <f>IF(AND(ISNUMBER(H22),ISNUMBER(E22),E22&gt;0),H22/E22,"")</f>
        <v/>
      </c>
      <c r="J22" s="47" t="n"/>
      <c r="K22" s="19" t="n"/>
      <c r="M22">
        <f>IF(OR(NOT(ISNUMBER(E22)),E22&lt;=0),0,IF(AND(D22="Cocina",F9="No"),0,E22*IF(ISNUMBER(F22),MAX(0,F22),IF(F22="",1,0))))</f>
        <v/>
      </c>
      <c r="N22">
        <f>IF(OR($M$37=0,M22=0),0,$M$9*M22/$M$37)</f>
        <v/>
      </c>
      <c r="O22">
        <f>INT(ROUND(N22,6))</f>
        <v/>
      </c>
      <c r="P22">
        <f>IF(M22=0,-1,ROUND(N22-O22,9)+(37-ROW())*1E-12)</f>
        <v/>
      </c>
      <c r="Q22">
        <f>IF(M22=0,0,IF(SUMPRODUCT((P$17:P$36&gt;P22)*1)&lt;$M$38,1,0))</f>
        <v/>
      </c>
    </row>
    <row r="23" ht="22" customHeight="1">
      <c r="A23" s="19" t="n"/>
      <c r="B23" s="48" t="n"/>
      <c r="C23" s="49" t="n"/>
      <c r="D23" s="50" t="n"/>
      <c r="E23" s="50" t="n"/>
      <c r="F23" s="50" t="n"/>
      <c r="G23" s="45">
        <f>IF(OR($M$37=0,M23=0),"",M23/$M$37)</f>
        <v/>
      </c>
      <c r="H23" s="46">
        <f>IF(AND(E23&lt;&gt;"",NOT(ISNUMBER(E23))),"Revisa las horas",IF(AND(F23&lt;&gt;"",NOT(ISNUMBER(F23))),"Revisa los puntos",IF(M23&gt;0,(O23+Q23)/100,IF(AND(ISNUMBER(E23),E23&gt;0,D23="Cocina",F9="No"),"No entra",IF(AND(ISNUMBER(E23),E23&gt;0),0,"")))))</f>
        <v/>
      </c>
      <c r="I23" s="46">
        <f>IF(AND(ISNUMBER(H23),ISNUMBER(E23),E23&gt;0),H23/E23,"")</f>
        <v/>
      </c>
      <c r="J23" s="51" t="n"/>
      <c r="K23" s="19" t="n"/>
      <c r="M23">
        <f>IF(OR(NOT(ISNUMBER(E23)),E23&lt;=0),0,IF(AND(D23="Cocina",F9="No"),0,E23*IF(ISNUMBER(F23),MAX(0,F23),IF(F23="",1,0))))</f>
        <v/>
      </c>
      <c r="N23">
        <f>IF(OR($M$37=0,M23=0),0,$M$9*M23/$M$37)</f>
        <v/>
      </c>
      <c r="O23">
        <f>INT(ROUND(N23,6))</f>
        <v/>
      </c>
      <c r="P23">
        <f>IF(M23=0,-1,ROUND(N23-O23,9)+(37-ROW())*1E-12)</f>
        <v/>
      </c>
      <c r="Q23">
        <f>IF(M23=0,0,IF(SUMPRODUCT((P$17:P$36&gt;P23)*1)&lt;$M$38,1,0))</f>
        <v/>
      </c>
    </row>
    <row r="24" ht="22" customHeight="1">
      <c r="A24" s="19" t="n"/>
      <c r="B24" s="42" t="n"/>
      <c r="C24" s="43" t="n"/>
      <c r="D24" s="44" t="n"/>
      <c r="E24" s="44" t="n"/>
      <c r="F24" s="44" t="n"/>
      <c r="G24" s="45">
        <f>IF(OR($M$37=0,M24=0),"",M24/$M$37)</f>
        <v/>
      </c>
      <c r="H24" s="46">
        <f>IF(AND(E24&lt;&gt;"",NOT(ISNUMBER(E24))),"Revisa las horas",IF(AND(F24&lt;&gt;"",NOT(ISNUMBER(F24))),"Revisa los puntos",IF(M24&gt;0,(O24+Q24)/100,IF(AND(ISNUMBER(E24),E24&gt;0,D24="Cocina",F9="No"),"No entra",IF(AND(ISNUMBER(E24),E24&gt;0),0,"")))))</f>
        <v/>
      </c>
      <c r="I24" s="46">
        <f>IF(AND(ISNUMBER(H24),ISNUMBER(E24),E24&gt;0),H24/E24,"")</f>
        <v/>
      </c>
      <c r="J24" s="47" t="n"/>
      <c r="K24" s="19" t="n"/>
      <c r="M24">
        <f>IF(OR(NOT(ISNUMBER(E24)),E24&lt;=0),0,IF(AND(D24="Cocina",F9="No"),0,E24*IF(ISNUMBER(F24),MAX(0,F24),IF(F24="",1,0))))</f>
        <v/>
      </c>
      <c r="N24">
        <f>IF(OR($M$37=0,M24=0),0,$M$9*M24/$M$37)</f>
        <v/>
      </c>
      <c r="O24">
        <f>INT(ROUND(N24,6))</f>
        <v/>
      </c>
      <c r="P24">
        <f>IF(M24=0,-1,ROUND(N24-O24,9)+(37-ROW())*1E-12)</f>
        <v/>
      </c>
      <c r="Q24">
        <f>IF(M24=0,0,IF(SUMPRODUCT((P$17:P$36&gt;P24)*1)&lt;$M$38,1,0))</f>
        <v/>
      </c>
    </row>
    <row r="25" ht="22" customHeight="1">
      <c r="A25" s="19" t="n"/>
      <c r="B25" s="48" t="n"/>
      <c r="C25" s="49" t="n"/>
      <c r="D25" s="50" t="n"/>
      <c r="E25" s="50" t="n"/>
      <c r="F25" s="50" t="n"/>
      <c r="G25" s="45">
        <f>IF(OR($M$37=0,M25=0),"",M25/$M$37)</f>
        <v/>
      </c>
      <c r="H25" s="46">
        <f>IF(AND(E25&lt;&gt;"",NOT(ISNUMBER(E25))),"Revisa las horas",IF(AND(F25&lt;&gt;"",NOT(ISNUMBER(F25))),"Revisa los puntos",IF(M25&gt;0,(O25+Q25)/100,IF(AND(ISNUMBER(E25),E25&gt;0,D25="Cocina",F9="No"),"No entra",IF(AND(ISNUMBER(E25),E25&gt;0),0,"")))))</f>
        <v/>
      </c>
      <c r="I25" s="46">
        <f>IF(AND(ISNUMBER(H25),ISNUMBER(E25),E25&gt;0),H25/E25,"")</f>
        <v/>
      </c>
      <c r="J25" s="51" t="n"/>
      <c r="K25" s="19" t="n"/>
      <c r="M25">
        <f>IF(OR(NOT(ISNUMBER(E25)),E25&lt;=0),0,IF(AND(D25="Cocina",F9="No"),0,E25*IF(ISNUMBER(F25),MAX(0,F25),IF(F25="",1,0))))</f>
        <v/>
      </c>
      <c r="N25">
        <f>IF(OR($M$37=0,M25=0),0,$M$9*M25/$M$37)</f>
        <v/>
      </c>
      <c r="O25">
        <f>INT(ROUND(N25,6))</f>
        <v/>
      </c>
      <c r="P25">
        <f>IF(M25=0,-1,ROUND(N25-O25,9)+(37-ROW())*1E-12)</f>
        <v/>
      </c>
      <c r="Q25">
        <f>IF(M25=0,0,IF(SUMPRODUCT((P$17:P$36&gt;P25)*1)&lt;$M$38,1,0))</f>
        <v/>
      </c>
    </row>
    <row r="26" ht="22" customHeight="1">
      <c r="A26" s="19" t="n"/>
      <c r="B26" s="42" t="n"/>
      <c r="C26" s="43" t="n"/>
      <c r="D26" s="44" t="n"/>
      <c r="E26" s="44" t="n"/>
      <c r="F26" s="44" t="n"/>
      <c r="G26" s="45">
        <f>IF(OR($M$37=0,M26=0),"",M26/$M$37)</f>
        <v/>
      </c>
      <c r="H26" s="46">
        <f>IF(AND(E26&lt;&gt;"",NOT(ISNUMBER(E26))),"Revisa las horas",IF(AND(F26&lt;&gt;"",NOT(ISNUMBER(F26))),"Revisa los puntos",IF(M26&gt;0,(O26+Q26)/100,IF(AND(ISNUMBER(E26),E26&gt;0,D26="Cocina",F9="No"),"No entra",IF(AND(ISNUMBER(E26),E26&gt;0),0,"")))))</f>
        <v/>
      </c>
      <c r="I26" s="46">
        <f>IF(AND(ISNUMBER(H26),ISNUMBER(E26),E26&gt;0),H26/E26,"")</f>
        <v/>
      </c>
      <c r="J26" s="47" t="n"/>
      <c r="K26" s="19" t="n"/>
      <c r="M26">
        <f>IF(OR(NOT(ISNUMBER(E26)),E26&lt;=0),0,IF(AND(D26="Cocina",F9="No"),0,E26*IF(ISNUMBER(F26),MAX(0,F26),IF(F26="",1,0))))</f>
        <v/>
      </c>
      <c r="N26">
        <f>IF(OR($M$37=0,M26=0),0,$M$9*M26/$M$37)</f>
        <v/>
      </c>
      <c r="O26">
        <f>INT(ROUND(N26,6))</f>
        <v/>
      </c>
      <c r="P26">
        <f>IF(M26=0,-1,ROUND(N26-O26,9)+(37-ROW())*1E-12)</f>
        <v/>
      </c>
      <c r="Q26">
        <f>IF(M26=0,0,IF(SUMPRODUCT((P$17:P$36&gt;P26)*1)&lt;$M$38,1,0))</f>
        <v/>
      </c>
    </row>
    <row r="27" ht="22" customHeight="1">
      <c r="A27" s="19" t="n"/>
      <c r="B27" s="48" t="n"/>
      <c r="C27" s="49" t="n"/>
      <c r="D27" s="50" t="n"/>
      <c r="E27" s="50" t="n"/>
      <c r="F27" s="50" t="n"/>
      <c r="G27" s="45">
        <f>IF(OR($M$37=0,M27=0),"",M27/$M$37)</f>
        <v/>
      </c>
      <c r="H27" s="46">
        <f>IF(AND(E27&lt;&gt;"",NOT(ISNUMBER(E27))),"Revisa las horas",IF(AND(F27&lt;&gt;"",NOT(ISNUMBER(F27))),"Revisa los puntos",IF(M27&gt;0,(O27+Q27)/100,IF(AND(ISNUMBER(E27),E27&gt;0,D27="Cocina",F9="No"),"No entra",IF(AND(ISNUMBER(E27),E27&gt;0),0,"")))))</f>
        <v/>
      </c>
      <c r="I27" s="46">
        <f>IF(AND(ISNUMBER(H27),ISNUMBER(E27),E27&gt;0),H27/E27,"")</f>
        <v/>
      </c>
      <c r="J27" s="51" t="n"/>
      <c r="K27" s="19" t="n"/>
      <c r="M27">
        <f>IF(OR(NOT(ISNUMBER(E27)),E27&lt;=0),0,IF(AND(D27="Cocina",F9="No"),0,E27*IF(ISNUMBER(F27),MAX(0,F27),IF(F27="",1,0))))</f>
        <v/>
      </c>
      <c r="N27">
        <f>IF(OR($M$37=0,M27=0),0,$M$9*M27/$M$37)</f>
        <v/>
      </c>
      <c r="O27">
        <f>INT(ROUND(N27,6))</f>
        <v/>
      </c>
      <c r="P27">
        <f>IF(M27=0,-1,ROUND(N27-O27,9)+(37-ROW())*1E-12)</f>
        <v/>
      </c>
      <c r="Q27">
        <f>IF(M27=0,0,IF(SUMPRODUCT((P$17:P$36&gt;P27)*1)&lt;$M$38,1,0))</f>
        <v/>
      </c>
    </row>
    <row r="28" ht="22" customHeight="1">
      <c r="A28" s="19" t="n"/>
      <c r="B28" s="42" t="n"/>
      <c r="C28" s="43" t="n"/>
      <c r="D28" s="44" t="n"/>
      <c r="E28" s="44" t="n"/>
      <c r="F28" s="44" t="n"/>
      <c r="G28" s="45">
        <f>IF(OR($M$37=0,M28=0),"",M28/$M$37)</f>
        <v/>
      </c>
      <c r="H28" s="46">
        <f>IF(AND(E28&lt;&gt;"",NOT(ISNUMBER(E28))),"Revisa las horas",IF(AND(F28&lt;&gt;"",NOT(ISNUMBER(F28))),"Revisa los puntos",IF(M28&gt;0,(O28+Q28)/100,IF(AND(ISNUMBER(E28),E28&gt;0,D28="Cocina",F9="No"),"No entra",IF(AND(ISNUMBER(E28),E28&gt;0),0,"")))))</f>
        <v/>
      </c>
      <c r="I28" s="46">
        <f>IF(AND(ISNUMBER(H28),ISNUMBER(E28),E28&gt;0),H28/E28,"")</f>
        <v/>
      </c>
      <c r="J28" s="47" t="n"/>
      <c r="K28" s="19" t="n"/>
      <c r="M28">
        <f>IF(OR(NOT(ISNUMBER(E28)),E28&lt;=0),0,IF(AND(D28="Cocina",F9="No"),0,E28*IF(ISNUMBER(F28),MAX(0,F28),IF(F28="",1,0))))</f>
        <v/>
      </c>
      <c r="N28">
        <f>IF(OR($M$37=0,M28=0),0,$M$9*M28/$M$37)</f>
        <v/>
      </c>
      <c r="O28">
        <f>INT(ROUND(N28,6))</f>
        <v/>
      </c>
      <c r="P28">
        <f>IF(M28=0,-1,ROUND(N28-O28,9)+(37-ROW())*1E-12)</f>
        <v/>
      </c>
      <c r="Q28">
        <f>IF(M28=0,0,IF(SUMPRODUCT((P$17:P$36&gt;P28)*1)&lt;$M$38,1,0))</f>
        <v/>
      </c>
    </row>
    <row r="29" ht="22" customHeight="1">
      <c r="A29" s="19" t="n"/>
      <c r="B29" s="48" t="n"/>
      <c r="C29" s="49" t="n"/>
      <c r="D29" s="50" t="n"/>
      <c r="E29" s="50" t="n"/>
      <c r="F29" s="50" t="n"/>
      <c r="G29" s="45">
        <f>IF(OR($M$37=0,M29=0),"",M29/$M$37)</f>
        <v/>
      </c>
      <c r="H29" s="46">
        <f>IF(AND(E29&lt;&gt;"",NOT(ISNUMBER(E29))),"Revisa las horas",IF(AND(F29&lt;&gt;"",NOT(ISNUMBER(F29))),"Revisa los puntos",IF(M29&gt;0,(O29+Q29)/100,IF(AND(ISNUMBER(E29),E29&gt;0,D29="Cocina",F9="No"),"No entra",IF(AND(ISNUMBER(E29),E29&gt;0),0,"")))))</f>
        <v/>
      </c>
      <c r="I29" s="46">
        <f>IF(AND(ISNUMBER(H29),ISNUMBER(E29),E29&gt;0),H29/E29,"")</f>
        <v/>
      </c>
      <c r="J29" s="51" t="n"/>
      <c r="K29" s="19" t="n"/>
      <c r="M29">
        <f>IF(OR(NOT(ISNUMBER(E29)),E29&lt;=0),0,IF(AND(D29="Cocina",F9="No"),0,E29*IF(ISNUMBER(F29),MAX(0,F29),IF(F29="",1,0))))</f>
        <v/>
      </c>
      <c r="N29">
        <f>IF(OR($M$37=0,M29=0),0,$M$9*M29/$M$37)</f>
        <v/>
      </c>
      <c r="O29">
        <f>INT(ROUND(N29,6))</f>
        <v/>
      </c>
      <c r="P29">
        <f>IF(M29=0,-1,ROUND(N29-O29,9)+(37-ROW())*1E-12)</f>
        <v/>
      </c>
      <c r="Q29">
        <f>IF(M29=0,0,IF(SUMPRODUCT((P$17:P$36&gt;P29)*1)&lt;$M$38,1,0))</f>
        <v/>
      </c>
    </row>
    <row r="30" ht="22" customHeight="1">
      <c r="A30" s="19" t="n"/>
      <c r="B30" s="42" t="n"/>
      <c r="C30" s="43" t="n"/>
      <c r="D30" s="44" t="n"/>
      <c r="E30" s="44" t="n"/>
      <c r="F30" s="44" t="n"/>
      <c r="G30" s="45">
        <f>IF(OR($M$37=0,M30=0),"",M30/$M$37)</f>
        <v/>
      </c>
      <c r="H30" s="46">
        <f>IF(AND(E30&lt;&gt;"",NOT(ISNUMBER(E30))),"Revisa las horas",IF(AND(F30&lt;&gt;"",NOT(ISNUMBER(F30))),"Revisa los puntos",IF(M30&gt;0,(O30+Q30)/100,IF(AND(ISNUMBER(E30),E30&gt;0,D30="Cocina",F9="No"),"No entra",IF(AND(ISNUMBER(E30),E30&gt;0),0,"")))))</f>
        <v/>
      </c>
      <c r="I30" s="46">
        <f>IF(AND(ISNUMBER(H30),ISNUMBER(E30),E30&gt;0),H30/E30,"")</f>
        <v/>
      </c>
      <c r="J30" s="47" t="n"/>
      <c r="K30" s="19" t="n"/>
      <c r="M30">
        <f>IF(OR(NOT(ISNUMBER(E30)),E30&lt;=0),0,IF(AND(D30="Cocina",F9="No"),0,E30*IF(ISNUMBER(F30),MAX(0,F30),IF(F30="",1,0))))</f>
        <v/>
      </c>
      <c r="N30">
        <f>IF(OR($M$37=0,M30=0),0,$M$9*M30/$M$37)</f>
        <v/>
      </c>
      <c r="O30">
        <f>INT(ROUND(N30,6))</f>
        <v/>
      </c>
      <c r="P30">
        <f>IF(M30=0,-1,ROUND(N30-O30,9)+(37-ROW())*1E-12)</f>
        <v/>
      </c>
      <c r="Q30">
        <f>IF(M30=0,0,IF(SUMPRODUCT((P$17:P$36&gt;P30)*1)&lt;$M$38,1,0))</f>
        <v/>
      </c>
    </row>
    <row r="31" ht="22" customHeight="1">
      <c r="A31" s="19" t="n"/>
      <c r="B31" s="48" t="n"/>
      <c r="C31" s="49" t="n"/>
      <c r="D31" s="50" t="n"/>
      <c r="E31" s="50" t="n"/>
      <c r="F31" s="50" t="n"/>
      <c r="G31" s="45">
        <f>IF(OR($M$37=0,M31=0),"",M31/$M$37)</f>
        <v/>
      </c>
      <c r="H31" s="46">
        <f>IF(AND(E31&lt;&gt;"",NOT(ISNUMBER(E31))),"Revisa las horas",IF(AND(F31&lt;&gt;"",NOT(ISNUMBER(F31))),"Revisa los puntos",IF(M31&gt;0,(O31+Q31)/100,IF(AND(ISNUMBER(E31),E31&gt;0,D31="Cocina",F9="No"),"No entra",IF(AND(ISNUMBER(E31),E31&gt;0),0,"")))))</f>
        <v/>
      </c>
      <c r="I31" s="46">
        <f>IF(AND(ISNUMBER(H31),ISNUMBER(E31),E31&gt;0),H31/E31,"")</f>
        <v/>
      </c>
      <c r="J31" s="51" t="n"/>
      <c r="K31" s="19" t="n"/>
      <c r="M31">
        <f>IF(OR(NOT(ISNUMBER(E31)),E31&lt;=0),0,IF(AND(D31="Cocina",F9="No"),0,E31*IF(ISNUMBER(F31),MAX(0,F31),IF(F31="",1,0))))</f>
        <v/>
      </c>
      <c r="N31">
        <f>IF(OR($M$37=0,M31=0),0,$M$9*M31/$M$37)</f>
        <v/>
      </c>
      <c r="O31">
        <f>INT(ROUND(N31,6))</f>
        <v/>
      </c>
      <c r="P31">
        <f>IF(M31=0,-1,ROUND(N31-O31,9)+(37-ROW())*1E-12)</f>
        <v/>
      </c>
      <c r="Q31">
        <f>IF(M31=0,0,IF(SUMPRODUCT((P$17:P$36&gt;P31)*1)&lt;$M$38,1,0))</f>
        <v/>
      </c>
    </row>
    <row r="32" ht="22" customHeight="1">
      <c r="A32" s="19" t="n"/>
      <c r="B32" s="42" t="n"/>
      <c r="C32" s="43" t="n"/>
      <c r="D32" s="44" t="n"/>
      <c r="E32" s="44" t="n"/>
      <c r="F32" s="44" t="n"/>
      <c r="G32" s="45">
        <f>IF(OR($M$37=0,M32=0),"",M32/$M$37)</f>
        <v/>
      </c>
      <c r="H32" s="46">
        <f>IF(AND(E32&lt;&gt;"",NOT(ISNUMBER(E32))),"Revisa las horas",IF(AND(F32&lt;&gt;"",NOT(ISNUMBER(F32))),"Revisa los puntos",IF(M32&gt;0,(O32+Q32)/100,IF(AND(ISNUMBER(E32),E32&gt;0,D32="Cocina",F9="No"),"No entra",IF(AND(ISNUMBER(E32),E32&gt;0),0,"")))))</f>
        <v/>
      </c>
      <c r="I32" s="46">
        <f>IF(AND(ISNUMBER(H32),ISNUMBER(E32),E32&gt;0),H32/E32,"")</f>
        <v/>
      </c>
      <c r="J32" s="47" t="n"/>
      <c r="K32" s="19" t="n"/>
      <c r="M32">
        <f>IF(OR(NOT(ISNUMBER(E32)),E32&lt;=0),0,IF(AND(D32="Cocina",F9="No"),0,E32*IF(ISNUMBER(F32),MAX(0,F32),IF(F32="",1,0))))</f>
        <v/>
      </c>
      <c r="N32">
        <f>IF(OR($M$37=0,M32=0),0,$M$9*M32/$M$37)</f>
        <v/>
      </c>
      <c r="O32">
        <f>INT(ROUND(N32,6))</f>
        <v/>
      </c>
      <c r="P32">
        <f>IF(M32=0,-1,ROUND(N32-O32,9)+(37-ROW())*1E-12)</f>
        <v/>
      </c>
      <c r="Q32">
        <f>IF(M32=0,0,IF(SUMPRODUCT((P$17:P$36&gt;P32)*1)&lt;$M$38,1,0))</f>
        <v/>
      </c>
    </row>
    <row r="33" ht="22" customHeight="1">
      <c r="A33" s="19" t="n"/>
      <c r="B33" s="48" t="n"/>
      <c r="C33" s="49" t="n"/>
      <c r="D33" s="50" t="n"/>
      <c r="E33" s="50" t="n"/>
      <c r="F33" s="50" t="n"/>
      <c r="G33" s="45">
        <f>IF(OR($M$37=0,M33=0),"",M33/$M$37)</f>
        <v/>
      </c>
      <c r="H33" s="46">
        <f>IF(AND(E33&lt;&gt;"",NOT(ISNUMBER(E33))),"Revisa las horas",IF(AND(F33&lt;&gt;"",NOT(ISNUMBER(F33))),"Revisa los puntos",IF(M33&gt;0,(O33+Q33)/100,IF(AND(ISNUMBER(E33),E33&gt;0,D33="Cocina",F9="No"),"No entra",IF(AND(ISNUMBER(E33),E33&gt;0),0,"")))))</f>
        <v/>
      </c>
      <c r="I33" s="46">
        <f>IF(AND(ISNUMBER(H33),ISNUMBER(E33),E33&gt;0),H33/E33,"")</f>
        <v/>
      </c>
      <c r="J33" s="51" t="n"/>
      <c r="K33" s="19" t="n"/>
      <c r="M33">
        <f>IF(OR(NOT(ISNUMBER(E33)),E33&lt;=0),0,IF(AND(D33="Cocina",F9="No"),0,E33*IF(ISNUMBER(F33),MAX(0,F33),IF(F33="",1,0))))</f>
        <v/>
      </c>
      <c r="N33">
        <f>IF(OR($M$37=0,M33=0),0,$M$9*M33/$M$37)</f>
        <v/>
      </c>
      <c r="O33">
        <f>INT(ROUND(N33,6))</f>
        <v/>
      </c>
      <c r="P33">
        <f>IF(M33=0,-1,ROUND(N33-O33,9)+(37-ROW())*1E-12)</f>
        <v/>
      </c>
      <c r="Q33">
        <f>IF(M33=0,0,IF(SUMPRODUCT((P$17:P$36&gt;P33)*1)&lt;$M$38,1,0))</f>
        <v/>
      </c>
    </row>
    <row r="34" ht="22" customHeight="1">
      <c r="A34" s="19" t="n"/>
      <c r="B34" s="42" t="n"/>
      <c r="C34" s="43" t="n"/>
      <c r="D34" s="44" t="n"/>
      <c r="E34" s="44" t="n"/>
      <c r="F34" s="44" t="n"/>
      <c r="G34" s="45">
        <f>IF(OR($M$37=0,M34=0),"",M34/$M$37)</f>
        <v/>
      </c>
      <c r="H34" s="46">
        <f>IF(AND(E34&lt;&gt;"",NOT(ISNUMBER(E34))),"Revisa las horas",IF(AND(F34&lt;&gt;"",NOT(ISNUMBER(F34))),"Revisa los puntos",IF(M34&gt;0,(O34+Q34)/100,IF(AND(ISNUMBER(E34),E34&gt;0,D34="Cocina",F9="No"),"No entra",IF(AND(ISNUMBER(E34),E34&gt;0),0,"")))))</f>
        <v/>
      </c>
      <c r="I34" s="46">
        <f>IF(AND(ISNUMBER(H34),ISNUMBER(E34),E34&gt;0),H34/E34,"")</f>
        <v/>
      </c>
      <c r="J34" s="47" t="n"/>
      <c r="K34" s="19" t="n"/>
      <c r="M34">
        <f>IF(OR(NOT(ISNUMBER(E34)),E34&lt;=0),0,IF(AND(D34="Cocina",F9="No"),0,E34*IF(ISNUMBER(F34),MAX(0,F34),IF(F34="",1,0))))</f>
        <v/>
      </c>
      <c r="N34">
        <f>IF(OR($M$37=0,M34=0),0,$M$9*M34/$M$37)</f>
        <v/>
      </c>
      <c r="O34">
        <f>INT(ROUND(N34,6))</f>
        <v/>
      </c>
      <c r="P34">
        <f>IF(M34=0,-1,ROUND(N34-O34,9)+(37-ROW())*1E-12)</f>
        <v/>
      </c>
      <c r="Q34">
        <f>IF(M34=0,0,IF(SUMPRODUCT((P$17:P$36&gt;P34)*1)&lt;$M$38,1,0))</f>
        <v/>
      </c>
    </row>
    <row r="35" ht="22" customHeight="1">
      <c r="A35" s="19" t="n"/>
      <c r="B35" s="48" t="n"/>
      <c r="C35" s="49" t="n"/>
      <c r="D35" s="50" t="n"/>
      <c r="E35" s="50" t="n"/>
      <c r="F35" s="50" t="n"/>
      <c r="G35" s="45">
        <f>IF(OR($M$37=0,M35=0),"",M35/$M$37)</f>
        <v/>
      </c>
      <c r="H35" s="46">
        <f>IF(AND(E35&lt;&gt;"",NOT(ISNUMBER(E35))),"Revisa las horas",IF(AND(F35&lt;&gt;"",NOT(ISNUMBER(F35))),"Revisa los puntos",IF(M35&gt;0,(O35+Q35)/100,IF(AND(ISNUMBER(E35),E35&gt;0,D35="Cocina",F9="No"),"No entra",IF(AND(ISNUMBER(E35),E35&gt;0),0,"")))))</f>
        <v/>
      </c>
      <c r="I35" s="46">
        <f>IF(AND(ISNUMBER(H35),ISNUMBER(E35),E35&gt;0),H35/E35,"")</f>
        <v/>
      </c>
      <c r="J35" s="51" t="n"/>
      <c r="K35" s="19" t="n"/>
      <c r="M35">
        <f>IF(OR(NOT(ISNUMBER(E35)),E35&lt;=0),0,IF(AND(D35="Cocina",F9="No"),0,E35*IF(ISNUMBER(F35),MAX(0,F35),IF(F35="",1,0))))</f>
        <v/>
      </c>
      <c r="N35">
        <f>IF(OR($M$37=0,M35=0),0,$M$9*M35/$M$37)</f>
        <v/>
      </c>
      <c r="O35">
        <f>INT(ROUND(N35,6))</f>
        <v/>
      </c>
      <c r="P35">
        <f>IF(M35=0,-1,ROUND(N35-O35,9)+(37-ROW())*1E-12)</f>
        <v/>
      </c>
      <c r="Q35">
        <f>IF(M35=0,0,IF(SUMPRODUCT((P$17:P$36&gt;P35)*1)&lt;$M$38,1,0))</f>
        <v/>
      </c>
    </row>
    <row r="36" ht="22" customHeight="1">
      <c r="A36" s="19" t="n"/>
      <c r="B36" s="42" t="n"/>
      <c r="C36" s="43" t="n"/>
      <c r="D36" s="44" t="n"/>
      <c r="E36" s="44" t="n"/>
      <c r="F36" s="44" t="n"/>
      <c r="G36" s="45">
        <f>IF(OR($M$37=0,M36=0),"",M36/$M$37)</f>
        <v/>
      </c>
      <c r="H36" s="46">
        <f>IF(AND(E36&lt;&gt;"",NOT(ISNUMBER(E36))),"Revisa las horas",IF(AND(F36&lt;&gt;"",NOT(ISNUMBER(F36))),"Revisa los puntos",IF(M36&gt;0,(O36+Q36)/100,IF(AND(ISNUMBER(E36),E36&gt;0,D36="Cocina",F9="No"),"No entra",IF(AND(ISNUMBER(E36),E36&gt;0),0,"")))))</f>
        <v/>
      </c>
      <c r="I36" s="46">
        <f>IF(AND(ISNUMBER(H36),ISNUMBER(E36),E36&gt;0),H36/E36,"")</f>
        <v/>
      </c>
      <c r="J36" s="47" t="n"/>
      <c r="K36" s="19" t="n"/>
      <c r="M36">
        <f>IF(OR(NOT(ISNUMBER(E36)),E36&lt;=0),0,IF(AND(D36="Cocina",F9="No"),0,E36*IF(ISNUMBER(F36),MAX(0,F36),IF(F36="",1,0))))</f>
        <v/>
      </c>
      <c r="N36">
        <f>IF(OR($M$37=0,M36=0),0,$M$9*M36/$M$37)</f>
        <v/>
      </c>
      <c r="O36">
        <f>INT(ROUND(N36,6))</f>
        <v/>
      </c>
      <c r="P36">
        <f>IF(M36=0,-1,ROUND(N36-O36,9)+(37-ROW())*1E-12)</f>
        <v/>
      </c>
      <c r="Q36">
        <f>IF(M36=0,0,IF(SUMPRODUCT((P$17:P$36&gt;P36)*1)&lt;$M$38,1,0))</f>
        <v/>
      </c>
    </row>
    <row r="37" ht="28" customHeight="1">
      <c r="A37" s="19" t="n"/>
      <c r="B37" s="52" t="inlineStr">
        <is>
          <t>LO QUE SE REPARTE</t>
        </is>
      </c>
      <c r="C37" s="53" t="n"/>
      <c r="D37" s="53" t="n"/>
      <c r="E37" s="53" t="n"/>
      <c r="F37" s="53" t="n"/>
      <c r="G37" s="53" t="n"/>
      <c r="H37" s="54">
        <f>SUM(H17:H36)</f>
        <v/>
      </c>
      <c r="I37" s="18" t="n"/>
      <c r="J37" s="18" t="n"/>
      <c r="K37" s="19" t="n"/>
      <c r="M37">
        <f>SUM(M17:M36)</f>
        <v/>
      </c>
    </row>
    <row r="38" ht="22" customHeight="1">
      <c r="A38" s="19" t="n"/>
      <c r="B38" s="55">
        <f>IF($M$37=0,IF($M$9&gt;0,"Pon las horas de cada uno para repartir el bote.",""),IF(ROUND(SUM(H17:H36)*100,0)=$M$9,"✓  El reparto suma lo mismo que el bote, al céntimo.","✗  El reparto no cuadra con el bote: revisa los datos."))</f>
        <v/>
      </c>
      <c r="K38" s="19" t="n"/>
      <c r="M38">
        <f>$M$9-SUM(O17:O36)</f>
        <v/>
      </c>
    </row>
    <row r="39">
      <c r="A39" s="19" t="n"/>
      <c r="B39" s="19" t="n"/>
      <c r="C39" s="19" t="n"/>
      <c r="D39" s="19" t="n"/>
      <c r="E39" s="19" t="n"/>
      <c r="F39" s="19" t="n"/>
      <c r="G39" s="19" t="n"/>
      <c r="H39" s="19" t="n"/>
      <c r="I39" s="19" t="n"/>
      <c r="J39" s="19" t="n"/>
      <c r="K39" s="19" t="n"/>
    </row>
    <row r="40">
      <c r="A40" s="19" t="n"/>
      <c r="B40" s="20" t="inlineStr">
        <is>
          <t>REGISTRO DEL REPARTO</t>
        </is>
      </c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</row>
    <row r="41" ht="20" customHeight="1">
      <c r="A41" s="19" t="n"/>
      <c r="B41" s="22" t="inlineStr">
        <is>
          <t>DEL</t>
        </is>
      </c>
      <c r="D41" s="22" t="inlineStr">
        <is>
          <t>AL</t>
        </is>
      </c>
      <c r="F41" s="22" t="inlineStr">
        <is>
          <t>LO HA REVISADO</t>
        </is>
      </c>
      <c r="I41" s="22" t="inlineStr">
        <is>
          <t>FECHA DEL REPARTO</t>
        </is>
      </c>
      <c r="K41" s="19" t="n"/>
    </row>
    <row r="42" ht="38" customHeight="1">
      <c r="A42" s="19" t="n"/>
      <c r="B42" s="56" t="n"/>
      <c r="D42" s="56" t="n"/>
      <c r="F42" s="57" t="n"/>
      <c r="I42" s="56" t="n"/>
      <c r="K42" s="19" t="n"/>
    </row>
    <row r="43" ht="18" customHeight="1">
      <c r="A43" s="19" t="n"/>
      <c r="B43" s="27" t="inlineStr">
        <is>
          <t>Primer día del periodo</t>
        </is>
      </c>
      <c r="D43" s="27" t="inlineStr">
        <is>
          <t>Último día</t>
        </is>
      </c>
      <c r="F43" s="27" t="inlineStr">
        <is>
          <t>Nombre de quien lo comprueba</t>
        </is>
      </c>
      <c r="I43" s="27" t="inlineStr">
        <is>
          <t>El día que se entrega</t>
        </is>
      </c>
      <c r="K43" s="19" t="n"/>
    </row>
    <row r="44">
      <c r="A44" s="19" t="n"/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</row>
    <row r="45" ht="24" customHeight="1">
      <c r="A45" s="19" t="n"/>
      <c r="B45" s="58" t="inlineStr">
        <is>
          <t>Lo que se decide en el equipo, y se deja escrito, es si algún puesto cuenta más. Que cocina entre es lo justo.</t>
        </is>
      </c>
      <c r="K45" s="19" t="n"/>
    </row>
    <row r="46" ht="24" customHeight="1">
      <c r="A46" s="19" t="n"/>
      <c r="B46" s="58" t="inlineStr">
        <is>
          <t>Los céntimos que no se pueden partir van, de uno en uno, a quien más cerca estaba del siguiente. Así el reparto suma exactamente el bote.</t>
        </is>
      </c>
      <c r="K46" s="19" t="n"/>
    </row>
    <row r="47" ht="24" customHeight="1">
      <c r="A47" s="19" t="n"/>
      <c r="B47" s="58" t="inlineStr">
        <is>
          <t>Imprímelo y que cada uno firme lo que recibe: todos ven lo mismo y nadie tiene que preguntar.</t>
        </is>
      </c>
      <c r="K47" s="19" t="n"/>
    </row>
    <row r="48" ht="24" customHeight="1">
      <c r="A48" s="19" t="n"/>
      <c r="B48" s="58" t="inlineStr">
        <is>
          <t>Cómo van las propinas en la nómina y lo que hay que declarar, consúltalo con tu gestoría.</t>
        </is>
      </c>
      <c r="K48" s="19" t="n"/>
    </row>
    <row r="49">
      <c r="A49" s="19" t="n"/>
      <c r="B49" s="19" t="n"/>
      <c r="C49" s="19" t="n"/>
      <c r="D49" s="19" t="n"/>
      <c r="E49" s="19" t="n"/>
      <c r="F49" s="19" t="n"/>
      <c r="G49" s="19" t="n"/>
      <c r="H49" s="19" t="n"/>
      <c r="I49" s="19" t="n"/>
      <c r="J49" s="19" t="n"/>
      <c r="K49" s="19" t="n"/>
    </row>
    <row r="50">
      <c r="A50" s="19" t="n"/>
      <c r="B50" s="59" t="inlineStr">
        <is>
          <t>Señor Escandallo  ·  Control real para cocinas reales</t>
        </is>
      </c>
      <c r="C50" s="60" t="n"/>
      <c r="D50" s="60" t="n"/>
      <c r="E50" s="60" t="n"/>
      <c r="F50" s="60" t="n"/>
      <c r="G50" s="60" t="n"/>
      <c r="H50" s="60" t="n"/>
      <c r="I50" s="60" t="n"/>
      <c r="J50" s="61">
        <f>HYPERLINK("https://senorescandallo.com/","senorescandallo.com")</f>
        <v/>
      </c>
      <c r="K50" s="19" t="n"/>
    </row>
    <row r="51">
      <c r="A51" s="19" t="n"/>
      <c r="B51" s="19" t="n"/>
      <c r="C51" s="19" t="n"/>
      <c r="D51" s="19" t="n"/>
      <c r="E51" s="19" t="n"/>
      <c r="F51" s="19" t="n"/>
      <c r="G51" s="19" t="n"/>
      <c r="H51" s="19" t="n"/>
      <c r="I51" s="19" t="n"/>
      <c r="J51" s="19" t="n"/>
      <c r="K51" s="19" t="n"/>
    </row>
    <row r="52">
      <c r="A52" s="19" t="n"/>
      <c r="B52" s="19" t="n"/>
      <c r="C52" s="19" t="n"/>
      <c r="D52" s="19" t="n"/>
      <c r="E52" s="19" t="n"/>
      <c r="F52" s="19" t="n"/>
      <c r="G52" s="19" t="n"/>
      <c r="H52" s="19" t="n"/>
      <c r="I52" s="19" t="n"/>
      <c r="J52" s="19" t="n"/>
      <c r="K52" s="19" t="n"/>
    </row>
    <row r="53">
      <c r="A53" s="19" t="n"/>
      <c r="B53" s="19" t="n"/>
      <c r="C53" s="19" t="n"/>
      <c r="D53" s="19" t="n"/>
      <c r="E53" s="19" t="n"/>
      <c r="F53" s="19" t="n"/>
      <c r="G53" s="19" t="n"/>
      <c r="H53" s="19" t="n"/>
      <c r="I53" s="19" t="n"/>
      <c r="J53" s="19" t="n"/>
      <c r="K53" s="19" t="n"/>
    </row>
    <row r="54">
      <c r="A54" s="19" t="n"/>
      <c r="B54" s="19" t="n"/>
      <c r="C54" s="19" t="n"/>
      <c r="D54" s="19" t="n"/>
      <c r="E54" s="19" t="n"/>
      <c r="F54" s="19" t="n"/>
      <c r="G54" s="19" t="n"/>
      <c r="H54" s="19" t="n"/>
      <c r="I54" s="19" t="n"/>
      <c r="J54" s="19" t="n"/>
      <c r="K54" s="19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31">
    <mergeCell ref="D10:E10"/>
    <mergeCell ref="F11:J11"/>
    <mergeCell ref="F42:H42"/>
    <mergeCell ref="F10:G10"/>
    <mergeCell ref="F41:H41"/>
    <mergeCell ref="B14:J14"/>
    <mergeCell ref="B38:J38"/>
    <mergeCell ref="B43:C43"/>
    <mergeCell ref="I41:J41"/>
    <mergeCell ref="B42:C42"/>
    <mergeCell ref="F43:H43"/>
    <mergeCell ref="D41:E41"/>
    <mergeCell ref="B8:C8"/>
    <mergeCell ref="F8:G8"/>
    <mergeCell ref="I43:J43"/>
    <mergeCell ref="B45:J45"/>
    <mergeCell ref="D43:E43"/>
    <mergeCell ref="I42:J42"/>
    <mergeCell ref="B10:C10"/>
    <mergeCell ref="H8:J8"/>
    <mergeCell ref="B9:C9"/>
    <mergeCell ref="D9:E9"/>
    <mergeCell ref="F9:G9"/>
    <mergeCell ref="B47:J47"/>
    <mergeCell ref="D8:E8"/>
    <mergeCell ref="H10:J10"/>
    <mergeCell ref="D42:E42"/>
    <mergeCell ref="B46:J46"/>
    <mergeCell ref="H9:J9"/>
    <mergeCell ref="B41:C41"/>
    <mergeCell ref="B48:J48"/>
  </mergeCells>
  <conditionalFormatting sqref="G17:G36">
    <cfRule type="dataBar" priority="1">
      <dataBar>
        <cfvo type="min"/>
        <cfvo type="max"/>
        <color rgb="008FD3A6"/>
      </dataBar>
    </cfRule>
  </conditionalFormatting>
  <dataValidations count="9">
    <dataValidation sqref="B9" showInputMessage="0" showErrorMessage="1" allowBlank="1" errorTitle="Dato incorrecto" error="Escribe solo el número, sin unidades. 0 vale." type="decimal" operator="greaterThanOrEqual">
      <formula1>0</formula1>
    </dataValidation>
    <dataValidation sqref="D9" showInputMessage="0" showErrorMessage="1" allowBlank="1" errorTitle="Dato incorrecto" error="Escribe solo el número, sin unidades. 0 vale." type="decimal" operator="greaterThanOrEqual">
      <formula1>0</formula1>
    </dataValidation>
    <dataValidation sqref="F9" showInputMessage="0" showErrorMessage="1" allowBlank="1" type="list">
      <formula1>"Sí,No"</formula1>
    </dataValidation>
    <dataValidation sqref="D17:D36" showInputMessage="0" showErrorMessage="1" allowBlank="1" type="list">
      <formula1>"Sala,Barra,Cocina,Otra"</formula1>
    </dataValidation>
    <dataValidation sqref="E17:E36" showInputMessage="0" showErrorMessage="1" allowBlank="1" errorTitle="Dato incorrecto" error="Escribe las horas como número: 32 o 32,5. 0 vale." type="decimal" operator="greaterThanOrEqual">
      <formula1>0</formula1>
    </dataValidation>
    <dataValidation sqref="F17:F36" showInputMessage="0" showErrorMessage="1" allowBlank="1" errorTitle="Dato incorrecto" error="Escribe los puntos como número: 1, 1,5 o 2. 0 deja fuera a esa persona." type="decimal" operator="greaterThanOrEqual">
      <formula1>0</formula1>
    </dataValidation>
    <dataValidation sqref="B42" showInputMessage="0" showErrorMessage="1" allowBlank="1" errorTitle="Dato incorrecto" error="Escribe una fecha: 01/10/2026." type="date" operator="greaterThan">
      <formula1>1</formula1>
    </dataValidation>
    <dataValidation sqref="D42" showInputMessage="0" showErrorMessage="1" allowBlank="1" errorTitle="Dato incorrecto" error="Escribe una fecha: 01/10/2026." type="date" operator="greaterThan">
      <formula1>1</formula1>
    </dataValidation>
    <dataValidation sqref="I42" showInputMessage="0" showErrorMessage="1" allowBlank="1" errorTitle="Dato incorrecto" error="Escribe una fecha: 01/10/2026." type="date" operator="greaterThan">
      <formula1>1</formula1>
    </dataValidation>
  </dataValidations>
  <printOptions horizontalCentered="1"/>
  <pageMargins left="0.75" right="0.75" top="1" bottom="1" header="0.5" footer="0.5"/>
  <pageSetup orientation="landscape" paperSize="9" scale="75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C0C0C0"/>
    <outlinePr summaryBelow="1" summaryRight="1"/>
    <pageSetUpPr fitToPage="1"/>
  </sheetPr>
  <dimension ref="A1:E30"/>
  <sheetViews>
    <sheetView showGridLines="0" workbookViewId="0">
      <selection activeCell="A1" sqref="A1"/>
    </sheetView>
  </sheetViews>
  <sheetFormatPr baseColWidth="8" defaultRowHeight="15"/>
  <cols>
    <col width="2.33" customWidth="1" min="1" max="1"/>
    <col width="5" customWidth="1" min="2" max="2"/>
    <col width="23.33" customWidth="1" min="3" max="3"/>
    <col width="70" customWidth="1" min="4" max="4"/>
    <col width="2.33" customWidth="1" min="5" max="5"/>
  </cols>
  <sheetData>
    <row r="1" ht="10" customHeight="1">
      <c r="A1" s="15" t="n"/>
      <c r="B1" s="15" t="n"/>
      <c r="C1" s="15" t="n"/>
      <c r="D1" s="15" t="n"/>
      <c r="E1" s="15" t="n"/>
    </row>
    <row r="2" ht="28" customHeight="1">
      <c r="A2" s="15" t="n"/>
      <c r="B2" s="15" t="n"/>
      <c r="C2" s="15" t="n"/>
      <c r="D2" s="16" t="inlineStr">
        <is>
          <t>CÓMO SE USA</t>
        </is>
      </c>
      <c r="E2" s="15" t="n"/>
    </row>
    <row r="3" ht="22" customHeight="1">
      <c r="A3" s="15" t="n"/>
      <c r="B3" s="15" t="n"/>
      <c r="C3" s="15" t="n"/>
      <c r="D3" s="17" t="inlineStr">
        <is>
          <t>Guía rápida del Repartidor de propinas</t>
        </is>
      </c>
      <c r="E3" s="15" t="n"/>
    </row>
    <row r="4" ht="10" customHeight="1">
      <c r="A4" s="15" t="n"/>
      <c r="B4" s="15" t="n"/>
      <c r="C4" s="15" t="n"/>
      <c r="D4" s="15" t="n"/>
      <c r="E4" s="15" t="n"/>
    </row>
    <row r="5" ht="4" customHeight="1">
      <c r="A5" s="18" t="n"/>
      <c r="B5" s="18" t="n"/>
      <c r="C5" s="18" t="n"/>
      <c r="D5" s="18" t="n"/>
      <c r="E5" s="18" t="n"/>
    </row>
    <row r="6" ht="16" customHeight="1">
      <c r="A6" s="19" t="n"/>
      <c r="B6" s="19" t="n"/>
      <c r="C6" s="19" t="n"/>
      <c r="D6" s="19" t="n"/>
      <c r="E6" s="19" t="n"/>
    </row>
    <row r="7" ht="26" customHeight="1">
      <c r="A7" s="62" t="n"/>
      <c r="B7" s="63" t="n">
        <v>1</v>
      </c>
      <c r="C7" s="64" t="inlineStr">
        <is>
          <t>PON EL BOTE</t>
        </is>
      </c>
      <c r="D7" s="65" t="n"/>
      <c r="E7" s="62" t="n"/>
    </row>
    <row r="8" ht="35" customHeight="1">
      <c r="A8" s="62" t="n"/>
      <c r="C8" s="66" t="inlineStr">
        <is>
          <t>Lo que hay en la caja de propinas y lo que dejaron con tarjeta, del periodo que vais a repartir: una semana, una quincena o un mes. La hoja los suma.</t>
        </is>
      </c>
      <c r="D8" s="67" t="n"/>
      <c r="E8" s="62" t="n"/>
    </row>
    <row r="9" ht="10" customHeight="1">
      <c r="A9" s="62" t="n"/>
      <c r="E9" s="62" t="n"/>
    </row>
    <row r="10" ht="26" customHeight="1">
      <c r="A10" s="62" t="n"/>
      <c r="B10" s="63" t="n">
        <v>2</v>
      </c>
      <c r="C10" s="64" t="inlineStr">
        <is>
          <t>QUIÉN ENTRA Y CUÁNTO CUENTA</t>
        </is>
      </c>
      <c r="D10" s="65" t="n"/>
      <c r="E10" s="62" t="n"/>
    </row>
    <row r="11" ht="35" customHeight="1">
      <c r="A11" s="62" t="n"/>
      <c r="C11" s="66" t="inlineStr">
        <is>
          <t>Una fila por persona con sus horas del periodo. Cada hora cuenta igual. Si en tu casa un puesto cuenta más, ponle más puntos: 1,5 o 2. A quien es de cocina, márcale la zona Cocina: arriba, «¿Entra cocina?» ya viene en Sí.</t>
        </is>
      </c>
      <c r="D11" s="67" t="n"/>
      <c r="E11" s="62" t="n"/>
    </row>
    <row r="12" ht="35" customHeight="1">
      <c r="A12" s="62" t="n"/>
      <c r="C12" s="68" t="inlineStr">
        <is>
          <t>💡  Que cocina entre es lo justo: el plato por el que dejan la propina también sale de cocina. Si en tu casa lo habéis acordado de otra manera, pon «No» y el bote se reparte entre los demás.</t>
        </is>
      </c>
      <c r="E12" s="62" t="n"/>
    </row>
    <row r="13" ht="35" customHeight="1">
      <c r="A13" s="62" t="n"/>
      <c r="C13" s="68" t="inlineStr">
        <is>
          <t>💡  Ejemplo: Lucía hace 32 horas y Juan 20; con un punto cada uno, de cada 52 horas a Lucía le tocan 32. Si Juan es jefe de sala con 1,5 puntos, cuenta como 30 horas.</t>
        </is>
      </c>
      <c r="E13" s="62" t="n"/>
    </row>
    <row r="14" ht="10" customHeight="1">
      <c r="A14" s="62" t="n"/>
      <c r="E14" s="62" t="n"/>
    </row>
    <row r="15" ht="26" customHeight="1">
      <c r="A15" s="62" t="n"/>
      <c r="B15" s="63" t="n">
        <v>3</v>
      </c>
      <c r="C15" s="69" t="inlineStr">
        <is>
          <t>LO QUE TE DICE</t>
        </is>
      </c>
      <c r="E15" s="62" t="n"/>
    </row>
    <row r="16" ht="21.5" customHeight="1">
      <c r="A16" s="62" t="n"/>
      <c r="C16" s="70" t="inlineStr">
        <is>
          <t>PARTE DEL BOTE</t>
        </is>
      </c>
      <c r="D16" s="71" t="inlineStr">
        <is>
          <t>Lo que le toca a cada uno, de cada 100 € del bote.</t>
        </is>
      </c>
      <c r="E16" s="62" t="n"/>
    </row>
    <row r="17" ht="30" customHeight="1">
      <c r="A17" s="62" t="n"/>
      <c r="C17" s="72" t="inlineStr">
        <is>
          <t>LE TOCA</t>
        </is>
      </c>
      <c r="D17" s="73" t="inlineStr">
        <is>
          <t>Lo que se lleva, en euros y al céntimo. Los céntimos que no se pueden partir van a quien más cerca estaba del siguiente, para que la suma sea el bote exacto.</t>
        </is>
      </c>
      <c r="E17" s="62" t="n"/>
    </row>
    <row r="18" ht="21.5" customHeight="1">
      <c r="A18" s="62" t="n"/>
      <c r="C18" s="70" t="inlineStr">
        <is>
          <t>€ LA HORA</t>
        </is>
      </c>
      <c r="D18" s="71" t="inlineStr">
        <is>
          <t>Lo que ha salido por cada hora trabajada.</t>
        </is>
      </c>
      <c r="E18" s="62" t="n"/>
    </row>
    <row r="19" ht="21.5" customHeight="1">
      <c r="A19" s="62" t="n"/>
      <c r="C19" s="72" t="inlineStr">
        <is>
          <t>LA COMPROBACIÓN</t>
        </is>
      </c>
      <c r="D19" s="73" t="inlineStr">
        <is>
          <t>Debajo del total: si el reparto suma lo mismo que el bote.</t>
        </is>
      </c>
      <c r="E19" s="62" t="n"/>
    </row>
    <row r="20" ht="10" customHeight="1">
      <c r="A20" s="62" t="n"/>
      <c r="E20" s="62" t="n"/>
    </row>
    <row r="21" ht="26" customHeight="1">
      <c r="A21" s="62" t="n"/>
      <c r="B21" s="63" t="n">
        <v>4</v>
      </c>
      <c r="C21" s="64" t="inlineStr">
        <is>
          <t>POR ESCRITO</t>
        </is>
      </c>
      <c r="D21" s="65" t="n"/>
      <c r="E21" s="62" t="n"/>
    </row>
    <row r="22" ht="35" customHeight="1">
      <c r="A22" s="62" t="n"/>
      <c r="C22" s="66" t="inlineStr">
        <is>
          <t>Pon el periodo, quién lo ha revisado y la fecha. Imprímelo y que cada uno firme lo que recibe. Para el periodo siguiente, copia el archivo y empieza de cero.</t>
        </is>
      </c>
      <c r="D22" s="67" t="n"/>
      <c r="E22" s="62" t="n"/>
    </row>
    <row r="23" ht="10" customHeight="1">
      <c r="A23" s="62" t="n"/>
      <c r="E23" s="62" t="n"/>
    </row>
    <row r="24" ht="26" customHeight="1">
      <c r="A24" s="62" t="n"/>
      <c r="B24" s="63" t="n">
        <v>5</v>
      </c>
      <c r="C24" s="64" t="inlineStr">
        <is>
          <t>LO QUE NO HACE</t>
        </is>
      </c>
      <c r="D24" s="65" t="n"/>
      <c r="E24" s="62" t="n"/>
    </row>
    <row r="25" ht="35" customHeight="1">
      <c r="A25" s="62" t="n"/>
      <c r="C25" s="66" t="inlineStr">
        <is>
          <t>No decide cómo se reparte: eso lo acordáis en el equipo · Cómo van las propinas en la nómina y lo que hay que declarar, consúltalo con tu gestoría.</t>
        </is>
      </c>
      <c r="D25" s="67" t="n"/>
      <c r="E25" s="62" t="n"/>
    </row>
    <row r="26" ht="12" customHeight="1">
      <c r="A26" s="62" t="n"/>
      <c r="E26" s="62" t="n"/>
    </row>
    <row r="27" ht="34" customHeight="1">
      <c r="A27" s="62" t="n"/>
      <c r="B27" s="74">
        <f>HYPERLINK("https://senorescandallo.com/","Lo que te cuesta cada persona de tu equipo y el resto de la casa, en los Packs  →  senorescandallo.com")</f>
        <v/>
      </c>
      <c r="E27" s="62" t="n"/>
    </row>
    <row r="28" ht="14" customHeight="1">
      <c r="A28" s="62" t="n"/>
      <c r="E28" s="62" t="n"/>
    </row>
    <row r="29" ht="18" customHeight="1">
      <c r="A29" s="62" t="n"/>
      <c r="B29" s="75" t="inlineStr">
        <is>
          <t>Señor Escandallo  ·  senorescandallo.com</t>
        </is>
      </c>
      <c r="C29" s="76" t="n"/>
      <c r="D29" s="76" t="n"/>
      <c r="E29" s="62" t="n"/>
    </row>
    <row r="30">
      <c r="A30" s="62" t="n"/>
      <c r="E30" s="6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2">
    <mergeCell ref="C12:D12"/>
    <mergeCell ref="C10:D10"/>
    <mergeCell ref="C7:D7"/>
    <mergeCell ref="C21:D21"/>
    <mergeCell ref="C15:D15"/>
    <mergeCell ref="C24:D24"/>
    <mergeCell ref="C11:D11"/>
    <mergeCell ref="C25:D25"/>
    <mergeCell ref="B27:D27"/>
    <mergeCell ref="C13:D13"/>
    <mergeCell ref="C22:D22"/>
    <mergeCell ref="C8:D8"/>
  </mergeCells>
  <printOptions horizontalCentered="1"/>
  <pageMargins left="0.75" right="0.75" top="1" bottom="1" header="0.5" footer="0.5"/>
  <pageSetup orientation="portrait" paperSize="9" scale="78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Señor Escandallo</dc:creator>
  <dc:title xmlns:dc="http://purl.org/dc/elements/1.1/">Repartidor de propinas — Señor Escandallo</dc:title>
  <dcterms:created xmlns:dcterms="http://purl.org/dc/terms/" xmlns:xsi="http://www.w3.org/2001/XMLSchema-instance" xsi:type="dcterms:W3CDTF">2026-10-23T20:16:46Z</dcterms:created>
  <dcterms:modified xmlns:dcterms="http://purl.org/dc/terms/" xmlns:xsi="http://www.w3.org/2001/XMLSchema-instance" xsi:type="dcterms:W3CDTF">2026-10-23T20:16:47Z</dcterms:modified>
</cp:coreProperties>
</file>